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ain Hunter\Documents\Biomech\exsc362(hunter)\class spreadsheets\"/>
    </mc:Choice>
  </mc:AlternateContent>
  <bookViews>
    <workbookView xWindow="120" yWindow="15" windowWidth="15480" windowHeight="11640" activeTab="5"/>
  </bookViews>
  <sheets>
    <sheet name="Splits" sheetId="2" r:id="rId1"/>
    <sheet name="Time" sheetId="3" r:id="rId2"/>
    <sheet name="Velocity" sheetId="4" r:id="rId3"/>
    <sheet name="Acceleration" sheetId="5" r:id="rId4"/>
    <sheet name="Bolt and Tyson" sheetId="6" r:id="rId5"/>
    <sheet name="Sheet1" sheetId="1" r:id="rId6"/>
  </sheets>
  <calcPr calcId="152511"/>
</workbook>
</file>

<file path=xl/calcChain.xml><?xml version="1.0" encoding="utf-8"?>
<calcChain xmlns="http://schemas.openxmlformats.org/spreadsheetml/2006/main">
  <c r="V21" i="1" l="1"/>
  <c r="X21" i="1"/>
  <c r="Z21" i="1"/>
  <c r="T21" i="1"/>
  <c r="T27" i="1"/>
  <c r="V27" i="1"/>
  <c r="X27" i="1"/>
  <c r="Z27" i="1"/>
  <c r="Z13" i="1" l="1"/>
  <c r="Z31" i="1" s="1"/>
  <c r="Z11" i="1"/>
  <c r="Z29" i="1" s="1"/>
  <c r="Z7" i="1"/>
  <c r="Z25" i="1" s="1"/>
  <c r="Z5" i="1"/>
  <c r="Z23" i="1" s="1"/>
  <c r="X13" i="1"/>
  <c r="X31" i="1" s="1"/>
  <c r="V13" i="1"/>
  <c r="V31" i="1" s="1"/>
  <c r="T13" i="1"/>
  <c r="T31" i="1" s="1"/>
  <c r="X5" i="1"/>
  <c r="X23" i="1" s="1"/>
  <c r="X11" i="1"/>
  <c r="X29" i="1" s="1"/>
  <c r="T11" i="1"/>
  <c r="T29" i="1" s="1"/>
  <c r="V11" i="1"/>
  <c r="V29" i="1" s="1"/>
  <c r="T5" i="1"/>
  <c r="T23" i="1" s="1"/>
  <c r="V7" i="1"/>
  <c r="V25" i="1" s="1"/>
  <c r="X7" i="1"/>
  <c r="X25" i="1" s="1"/>
  <c r="T7" i="1"/>
  <c r="T25" i="1" s="1"/>
  <c r="V5" i="1"/>
  <c r="V23" i="1" s="1"/>
  <c r="J13" i="1"/>
  <c r="J5" i="1"/>
  <c r="J32" i="1" s="1"/>
  <c r="J6" i="1"/>
  <c r="J33" i="1" s="1"/>
  <c r="J7" i="1"/>
  <c r="J34" i="1" s="1"/>
  <c r="J8" i="1"/>
  <c r="J35" i="1" s="1"/>
  <c r="J9" i="1"/>
  <c r="J36" i="1" s="1"/>
  <c r="J10" i="1"/>
  <c r="J37" i="1" s="1"/>
  <c r="J11" i="1"/>
  <c r="J38" i="1" s="1"/>
  <c r="J12" i="1"/>
  <c r="J39" i="1" s="1"/>
  <c r="J4" i="1"/>
  <c r="J31" i="1" s="1"/>
  <c r="J3" i="1"/>
  <c r="J30" i="1" s="1"/>
  <c r="J43" i="1" s="1"/>
  <c r="I30" i="1"/>
  <c r="I43" i="1" s="1"/>
  <c r="I31" i="1"/>
  <c r="I32" i="1"/>
  <c r="I33" i="1"/>
  <c r="I34" i="1"/>
  <c r="I47" i="1" s="1"/>
  <c r="I35" i="1"/>
  <c r="I36" i="1"/>
  <c r="I37" i="1"/>
  <c r="I38" i="1"/>
  <c r="I51" i="1" s="1"/>
  <c r="I39" i="1"/>
  <c r="B31" i="1"/>
  <c r="B44" i="1" s="1"/>
  <c r="C31" i="1"/>
  <c r="D31" i="1"/>
  <c r="D44" i="1" s="1"/>
  <c r="E31" i="1"/>
  <c r="F31" i="1"/>
  <c r="F44" i="1" s="1"/>
  <c r="G31" i="1"/>
  <c r="H31" i="1"/>
  <c r="H44" i="1" s="1"/>
  <c r="B32" i="1"/>
  <c r="C32" i="1"/>
  <c r="D32" i="1"/>
  <c r="E32" i="1"/>
  <c r="E45" i="1" s="1"/>
  <c r="F32" i="1"/>
  <c r="G32" i="1"/>
  <c r="H32" i="1"/>
  <c r="B33" i="1"/>
  <c r="B46" i="1" s="1"/>
  <c r="C33" i="1"/>
  <c r="D33" i="1"/>
  <c r="E33" i="1"/>
  <c r="F33" i="1"/>
  <c r="F46" i="1" s="1"/>
  <c r="G33" i="1"/>
  <c r="H33" i="1"/>
  <c r="B34" i="1"/>
  <c r="C34" i="1"/>
  <c r="C47" i="1" s="1"/>
  <c r="D34" i="1"/>
  <c r="E34" i="1"/>
  <c r="F34" i="1"/>
  <c r="G34" i="1"/>
  <c r="G47" i="1" s="1"/>
  <c r="H34" i="1"/>
  <c r="B35" i="1"/>
  <c r="C35" i="1"/>
  <c r="D35" i="1"/>
  <c r="D48" i="1" s="1"/>
  <c r="E35" i="1"/>
  <c r="F35" i="1"/>
  <c r="G35" i="1"/>
  <c r="H35" i="1"/>
  <c r="H48" i="1" s="1"/>
  <c r="B36" i="1"/>
  <c r="C36" i="1"/>
  <c r="D36" i="1"/>
  <c r="E36" i="1"/>
  <c r="E49" i="1" s="1"/>
  <c r="F36" i="1"/>
  <c r="G36" i="1"/>
  <c r="H36" i="1"/>
  <c r="B37" i="1"/>
  <c r="B50" i="1" s="1"/>
  <c r="C37" i="1"/>
  <c r="D37" i="1"/>
  <c r="E37" i="1"/>
  <c r="F37" i="1"/>
  <c r="F50" i="1" s="1"/>
  <c r="G37" i="1"/>
  <c r="H37" i="1"/>
  <c r="B38" i="1"/>
  <c r="C38" i="1"/>
  <c r="C51" i="1" s="1"/>
  <c r="D38" i="1"/>
  <c r="E38" i="1"/>
  <c r="F38" i="1"/>
  <c r="G38" i="1"/>
  <c r="G51" i="1" s="1"/>
  <c r="H38" i="1"/>
  <c r="B39" i="1"/>
  <c r="C39" i="1"/>
  <c r="D39" i="1"/>
  <c r="D52" i="1" s="1"/>
  <c r="E39" i="1"/>
  <c r="F39" i="1"/>
  <c r="G39" i="1"/>
  <c r="H39" i="1"/>
  <c r="H52" i="1" s="1"/>
  <c r="C30" i="1"/>
  <c r="C43" i="1" s="1"/>
  <c r="D30" i="1"/>
  <c r="D43" i="1" s="1"/>
  <c r="E30" i="1"/>
  <c r="E43" i="1" s="1"/>
  <c r="F30" i="1"/>
  <c r="F43" i="1" s="1"/>
  <c r="G30" i="1"/>
  <c r="G43" i="1" s="1"/>
  <c r="H30" i="1"/>
  <c r="H43" i="1" s="1"/>
  <c r="B30" i="1"/>
  <c r="B43" i="1" s="1"/>
  <c r="C17" i="1"/>
  <c r="C18" i="1" s="1"/>
  <c r="C19" i="1" s="1"/>
  <c r="C20" i="1" s="1"/>
  <c r="C21" i="1" s="1"/>
  <c r="C22" i="1" s="1"/>
  <c r="C23" i="1" s="1"/>
  <c r="C24" i="1" s="1"/>
  <c r="C25" i="1" s="1"/>
  <c r="C26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  <c r="F17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H17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F18" i="1"/>
  <c r="F19" i="1" s="1"/>
  <c r="F20" i="1" s="1"/>
  <c r="F21" i="1" s="1"/>
  <c r="F22" i="1" s="1"/>
  <c r="F23" i="1" s="1"/>
  <c r="F24" i="1" s="1"/>
  <c r="F25" i="1" s="1"/>
  <c r="F26" i="1" s="1"/>
  <c r="H18" i="1"/>
  <c r="H19" i="1" s="1"/>
  <c r="H20" i="1" s="1"/>
  <c r="H21" i="1" s="1"/>
  <c r="H22" i="1" s="1"/>
  <c r="H23" i="1" s="1"/>
  <c r="H24" i="1" s="1"/>
  <c r="H25" i="1" s="1"/>
  <c r="H26" i="1" s="1"/>
  <c r="G44" i="1"/>
  <c r="E44" i="1"/>
  <c r="C44" i="1"/>
  <c r="G52" i="1" l="1"/>
  <c r="C52" i="1"/>
  <c r="F51" i="1"/>
  <c r="B51" i="1"/>
  <c r="E50" i="1"/>
  <c r="H49" i="1"/>
  <c r="D49" i="1"/>
  <c r="G48" i="1"/>
  <c r="C48" i="1"/>
  <c r="F47" i="1"/>
  <c r="B47" i="1"/>
  <c r="E46" i="1"/>
  <c r="H45" i="1"/>
  <c r="D45" i="1"/>
  <c r="I50" i="1"/>
  <c r="I46" i="1"/>
  <c r="J46" i="1"/>
  <c r="E52" i="1"/>
  <c r="H51" i="1"/>
  <c r="D51" i="1"/>
  <c r="G50" i="1"/>
  <c r="C50" i="1"/>
  <c r="F49" i="1"/>
  <c r="B49" i="1"/>
  <c r="E48" i="1"/>
  <c r="H47" i="1"/>
  <c r="D47" i="1"/>
  <c r="G46" i="1"/>
  <c r="C46" i="1"/>
  <c r="F45" i="1"/>
  <c r="B45" i="1"/>
  <c r="F52" i="1"/>
  <c r="B52" i="1"/>
  <c r="E51" i="1"/>
  <c r="H50" i="1"/>
  <c r="D50" i="1"/>
  <c r="G49" i="1"/>
  <c r="C49" i="1"/>
  <c r="F48" i="1"/>
  <c r="B48" i="1"/>
  <c r="E47" i="1"/>
  <c r="H46" i="1"/>
  <c r="D46" i="1"/>
  <c r="G45" i="1"/>
  <c r="C45" i="1"/>
  <c r="I49" i="1"/>
  <c r="I45" i="1"/>
  <c r="I52" i="1"/>
  <c r="I48" i="1"/>
  <c r="I44" i="1"/>
  <c r="J48" i="1"/>
  <c r="J44" i="1"/>
  <c r="J47" i="1"/>
  <c r="J45" i="1"/>
  <c r="J49" i="1"/>
  <c r="J52" i="1"/>
  <c r="J51" i="1"/>
  <c r="J50" i="1"/>
</calcChain>
</file>

<file path=xl/sharedStrings.xml><?xml version="1.0" encoding="utf-8"?>
<sst xmlns="http://schemas.openxmlformats.org/spreadsheetml/2006/main" count="105" uniqueCount="31">
  <si>
    <t>Ben 1988</t>
  </si>
  <si>
    <t>Carl 1988</t>
  </si>
  <si>
    <t>Mo 1999</t>
  </si>
  <si>
    <t>Mo 2001</t>
  </si>
  <si>
    <t>Tim 2002</t>
  </si>
  <si>
    <t>Asafa 2005</t>
  </si>
  <si>
    <t>Bolt 2008</t>
  </si>
  <si>
    <t>RT</t>
  </si>
  <si>
    <t>0-10m</t>
  </si>
  <si>
    <t>10-20m</t>
  </si>
  <si>
    <t>20-30m</t>
  </si>
  <si>
    <t>30-40m</t>
  </si>
  <si>
    <t>40-50m</t>
  </si>
  <si>
    <t>50-60m</t>
  </si>
  <si>
    <t>60-70m</t>
  </si>
  <si>
    <t>70-80m</t>
  </si>
  <si>
    <t>80-90m</t>
  </si>
  <si>
    <t>90-100m</t>
  </si>
  <si>
    <t>Total</t>
  </si>
  <si>
    <t>Acceleration (m/s/s)</t>
  </si>
  <si>
    <t>Velocity (m/s)</t>
  </si>
  <si>
    <t>Bolt 2009</t>
  </si>
  <si>
    <t>Tyson 2009</t>
  </si>
  <si>
    <t>Number of steps</t>
  </si>
  <si>
    <t>Asafa 2009</t>
  </si>
  <si>
    <t>Stride Rate (Hz)</t>
  </si>
  <si>
    <t>Stride Length (m)</t>
  </si>
  <si>
    <t>Full 100m</t>
  </si>
  <si>
    <t>Final 50m</t>
  </si>
  <si>
    <t>Step Length (ft)</t>
  </si>
  <si>
    <t>Step Rate (per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</si>
</sst>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Ben 1988</c:v>
                </c:pt>
              </c:strCache>
            </c:strRef>
          </c:tx>
          <c:spPr>
            <a:ln w="12700"/>
          </c:spPr>
          <c:xVal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Sheet1!$B$3:$B$12</c:f>
              <c:numCache>
                <c:formatCode>0.00</c:formatCode>
                <c:ptCount val="10"/>
                <c:pt idx="0">
                  <c:v>1.83</c:v>
                </c:pt>
                <c:pt idx="1">
                  <c:v>1.04</c:v>
                </c:pt>
                <c:pt idx="2">
                  <c:v>0.93</c:v>
                </c:pt>
                <c:pt idx="3">
                  <c:v>0.86</c:v>
                </c:pt>
                <c:pt idx="4">
                  <c:v>0.84</c:v>
                </c:pt>
                <c:pt idx="5">
                  <c:v>0.83</c:v>
                </c:pt>
                <c:pt idx="6">
                  <c:v>0.84</c:v>
                </c:pt>
                <c:pt idx="7">
                  <c:v>0.85</c:v>
                </c:pt>
                <c:pt idx="8">
                  <c:v>0.87</c:v>
                </c:pt>
                <c:pt idx="9">
                  <c:v>0.9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Carl 1988</c:v>
                </c:pt>
              </c:strCache>
            </c:strRef>
          </c:tx>
          <c:spPr>
            <a:ln w="12700"/>
          </c:spPr>
          <c:xVal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Sheet1!$C$3:$C$12</c:f>
              <c:numCache>
                <c:formatCode>0.00</c:formatCode>
                <c:ptCount val="10"/>
                <c:pt idx="0">
                  <c:v>1.89</c:v>
                </c:pt>
                <c:pt idx="1">
                  <c:v>1.07</c:v>
                </c:pt>
                <c:pt idx="2">
                  <c:v>0.94</c:v>
                </c:pt>
                <c:pt idx="3">
                  <c:v>0.89</c:v>
                </c:pt>
                <c:pt idx="4">
                  <c:v>0.86</c:v>
                </c:pt>
                <c:pt idx="5">
                  <c:v>0.83</c:v>
                </c:pt>
                <c:pt idx="6">
                  <c:v>0.85</c:v>
                </c:pt>
                <c:pt idx="7">
                  <c:v>0.85</c:v>
                </c:pt>
                <c:pt idx="8">
                  <c:v>0.86</c:v>
                </c:pt>
                <c:pt idx="9">
                  <c:v>0.88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Mo 1999</c:v>
                </c:pt>
              </c:strCache>
            </c:strRef>
          </c:tx>
          <c:xVal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Sheet1!$D$3:$D$12</c:f>
              <c:numCache>
                <c:formatCode>0.00</c:formatCode>
                <c:ptCount val="10"/>
                <c:pt idx="0">
                  <c:v>1.86</c:v>
                </c:pt>
                <c:pt idx="1">
                  <c:v>1.03</c:v>
                </c:pt>
                <c:pt idx="2">
                  <c:v>0.92</c:v>
                </c:pt>
                <c:pt idx="3">
                  <c:v>0.88</c:v>
                </c:pt>
                <c:pt idx="4">
                  <c:v>0.88</c:v>
                </c:pt>
                <c:pt idx="5">
                  <c:v>0.83</c:v>
                </c:pt>
                <c:pt idx="6">
                  <c:v>0.83</c:v>
                </c:pt>
                <c:pt idx="7">
                  <c:v>0.86</c:v>
                </c:pt>
                <c:pt idx="8">
                  <c:v>0.85</c:v>
                </c:pt>
                <c:pt idx="9">
                  <c:v>0.85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Mo 2001</c:v>
                </c:pt>
              </c:strCache>
            </c:strRef>
          </c:tx>
          <c:spPr>
            <a:ln w="12700"/>
          </c:spPr>
          <c:xVal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Sheet1!$E$3:$E$12</c:f>
              <c:numCache>
                <c:formatCode>0.00</c:formatCode>
                <c:ptCount val="10"/>
                <c:pt idx="0">
                  <c:v>1.83</c:v>
                </c:pt>
                <c:pt idx="1">
                  <c:v>1</c:v>
                </c:pt>
                <c:pt idx="2">
                  <c:v>0.92</c:v>
                </c:pt>
                <c:pt idx="3">
                  <c:v>0.89</c:v>
                </c:pt>
                <c:pt idx="4">
                  <c:v>0.86</c:v>
                </c:pt>
                <c:pt idx="5">
                  <c:v>0.83</c:v>
                </c:pt>
                <c:pt idx="6">
                  <c:v>0.83</c:v>
                </c:pt>
                <c:pt idx="7">
                  <c:v>0.86</c:v>
                </c:pt>
                <c:pt idx="8">
                  <c:v>0.89</c:v>
                </c:pt>
                <c:pt idx="9">
                  <c:v>0.91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Tim 2002</c:v>
                </c:pt>
              </c:strCache>
            </c:strRef>
          </c:tx>
          <c:xVal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Sheet1!$F$3:$F$12</c:f>
              <c:numCache>
                <c:formatCode>0.00</c:formatCode>
                <c:ptCount val="10"/>
                <c:pt idx="0">
                  <c:v>1.89</c:v>
                </c:pt>
                <c:pt idx="1">
                  <c:v>1.03</c:v>
                </c:pt>
                <c:pt idx="2">
                  <c:v>0.91</c:v>
                </c:pt>
                <c:pt idx="3">
                  <c:v>0.87</c:v>
                </c:pt>
                <c:pt idx="4">
                  <c:v>0.84</c:v>
                </c:pt>
                <c:pt idx="5">
                  <c:v>0.83</c:v>
                </c:pt>
                <c:pt idx="6">
                  <c:v>0.84</c:v>
                </c:pt>
                <c:pt idx="7">
                  <c:v>0.84</c:v>
                </c:pt>
                <c:pt idx="8">
                  <c:v>0.85</c:v>
                </c:pt>
                <c:pt idx="9">
                  <c:v>0.88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Asafa 2005</c:v>
                </c:pt>
              </c:strCache>
            </c:strRef>
          </c:tx>
          <c:spPr>
            <a:ln w="12700"/>
          </c:spPr>
          <c:xVal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Sheet1!$G$3:$G$12</c:f>
              <c:numCache>
                <c:formatCode>0.00</c:formatCode>
                <c:ptCount val="10"/>
                <c:pt idx="0">
                  <c:v>1.89</c:v>
                </c:pt>
                <c:pt idx="1">
                  <c:v>1.02</c:v>
                </c:pt>
                <c:pt idx="2">
                  <c:v>0.92</c:v>
                </c:pt>
                <c:pt idx="3">
                  <c:v>0.86</c:v>
                </c:pt>
                <c:pt idx="4">
                  <c:v>0.85</c:v>
                </c:pt>
                <c:pt idx="5">
                  <c:v>0.85</c:v>
                </c:pt>
                <c:pt idx="6">
                  <c:v>0.84</c:v>
                </c:pt>
                <c:pt idx="7">
                  <c:v>0.84</c:v>
                </c:pt>
                <c:pt idx="8">
                  <c:v>0.85</c:v>
                </c:pt>
                <c:pt idx="9">
                  <c:v>0.85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Bolt 2008</c:v>
                </c:pt>
              </c:strCache>
            </c:strRef>
          </c:tx>
          <c:spPr>
            <a:ln w="12700"/>
          </c:spPr>
          <c:xVal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Sheet1!$H$3:$H$12</c:f>
              <c:numCache>
                <c:formatCode>0.00</c:formatCode>
                <c:ptCount val="10"/>
                <c:pt idx="0">
                  <c:v>1.85</c:v>
                </c:pt>
                <c:pt idx="1">
                  <c:v>1.02</c:v>
                </c:pt>
                <c:pt idx="2">
                  <c:v>0.91</c:v>
                </c:pt>
                <c:pt idx="3">
                  <c:v>0.87</c:v>
                </c:pt>
                <c:pt idx="4">
                  <c:v>0.85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0.83</c:v>
                </c:pt>
                <c:pt idx="9">
                  <c:v>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503568"/>
        <c:axId val="359503008"/>
      </c:scatterChart>
      <c:valAx>
        <c:axId val="35950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9503008"/>
        <c:crosses val="autoZero"/>
        <c:crossBetween val="midCat"/>
      </c:valAx>
      <c:valAx>
        <c:axId val="359503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59503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Ben 1988</c:v>
                </c:pt>
              </c:strCache>
            </c:strRef>
          </c:tx>
          <c:xVal>
            <c:strRef>
              <c:f>Sheet1!$A$16:$A$26</c:f>
              <c:strCache>
                <c:ptCount val="11"/>
                <c:pt idx="0">
                  <c:v>RT</c:v>
                </c:pt>
                <c:pt idx="1">
                  <c:v>0-10m</c:v>
                </c:pt>
                <c:pt idx="2">
                  <c:v>10-20m</c:v>
                </c:pt>
                <c:pt idx="3">
                  <c:v>20-30m</c:v>
                </c:pt>
                <c:pt idx="4">
                  <c:v>30-40m</c:v>
                </c:pt>
                <c:pt idx="5">
                  <c:v>40-50m</c:v>
                </c:pt>
                <c:pt idx="6">
                  <c:v>50-60m</c:v>
                </c:pt>
                <c:pt idx="7">
                  <c:v>60-70m</c:v>
                </c:pt>
                <c:pt idx="8">
                  <c:v>70-80m</c:v>
                </c:pt>
                <c:pt idx="9">
                  <c:v>80-90m</c:v>
                </c:pt>
                <c:pt idx="10">
                  <c:v>90-100m</c:v>
                </c:pt>
              </c:strCache>
            </c:strRef>
          </c:xVal>
          <c:yVal>
            <c:numRef>
              <c:f>Sheet1!$B$16:$B$26</c:f>
              <c:numCache>
                <c:formatCode>0.00</c:formatCode>
                <c:ptCount val="11"/>
                <c:pt idx="0" formatCode="0.000">
                  <c:v>0.13200000000000001</c:v>
                </c:pt>
                <c:pt idx="1">
                  <c:v>1.83</c:v>
                </c:pt>
                <c:pt idx="2">
                  <c:v>2.87</c:v>
                </c:pt>
                <c:pt idx="3">
                  <c:v>3.8000000000000003</c:v>
                </c:pt>
                <c:pt idx="4">
                  <c:v>4.66</c:v>
                </c:pt>
                <c:pt idx="5">
                  <c:v>5.5</c:v>
                </c:pt>
                <c:pt idx="6">
                  <c:v>6.33</c:v>
                </c:pt>
                <c:pt idx="7">
                  <c:v>7.17</c:v>
                </c:pt>
                <c:pt idx="8">
                  <c:v>8.02</c:v>
                </c:pt>
                <c:pt idx="9">
                  <c:v>8.8899999999999988</c:v>
                </c:pt>
                <c:pt idx="10">
                  <c:v>9.7899999999999991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Sheet1!$C$15</c:f>
              <c:strCache>
                <c:ptCount val="1"/>
                <c:pt idx="0">
                  <c:v>Carl 1988</c:v>
                </c:pt>
              </c:strCache>
            </c:strRef>
          </c:tx>
          <c:xVal>
            <c:strRef>
              <c:f>Sheet1!$A$16:$A$26</c:f>
              <c:strCache>
                <c:ptCount val="11"/>
                <c:pt idx="0">
                  <c:v>RT</c:v>
                </c:pt>
                <c:pt idx="1">
                  <c:v>0-10m</c:v>
                </c:pt>
                <c:pt idx="2">
                  <c:v>10-20m</c:v>
                </c:pt>
                <c:pt idx="3">
                  <c:v>20-30m</c:v>
                </c:pt>
                <c:pt idx="4">
                  <c:v>30-40m</c:v>
                </c:pt>
                <c:pt idx="5">
                  <c:v>40-50m</c:v>
                </c:pt>
                <c:pt idx="6">
                  <c:v>50-60m</c:v>
                </c:pt>
                <c:pt idx="7">
                  <c:v>60-70m</c:v>
                </c:pt>
                <c:pt idx="8">
                  <c:v>70-80m</c:v>
                </c:pt>
                <c:pt idx="9">
                  <c:v>80-90m</c:v>
                </c:pt>
                <c:pt idx="10">
                  <c:v>90-100m</c:v>
                </c:pt>
              </c:strCache>
            </c:strRef>
          </c:xVal>
          <c:yVal>
            <c:numRef>
              <c:f>Sheet1!$C$16:$C$26</c:f>
              <c:numCache>
                <c:formatCode>0.00</c:formatCode>
                <c:ptCount val="11"/>
                <c:pt idx="0" formatCode="0.000">
                  <c:v>0.13600000000000001</c:v>
                </c:pt>
                <c:pt idx="1">
                  <c:v>1.89</c:v>
                </c:pt>
                <c:pt idx="2">
                  <c:v>2.96</c:v>
                </c:pt>
                <c:pt idx="3">
                  <c:v>3.9</c:v>
                </c:pt>
                <c:pt idx="4">
                  <c:v>4.79</c:v>
                </c:pt>
                <c:pt idx="5">
                  <c:v>5.65</c:v>
                </c:pt>
                <c:pt idx="6">
                  <c:v>6.48</c:v>
                </c:pt>
                <c:pt idx="7">
                  <c:v>7.33</c:v>
                </c:pt>
                <c:pt idx="8">
                  <c:v>8.18</c:v>
                </c:pt>
                <c:pt idx="9">
                  <c:v>9.0399999999999991</c:v>
                </c:pt>
                <c:pt idx="10">
                  <c:v>9.92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Sheet1!$D$15</c:f>
              <c:strCache>
                <c:ptCount val="1"/>
                <c:pt idx="0">
                  <c:v>Mo 1999</c:v>
                </c:pt>
              </c:strCache>
            </c:strRef>
          </c:tx>
          <c:xVal>
            <c:strRef>
              <c:f>Sheet1!$A$16:$A$26</c:f>
              <c:strCache>
                <c:ptCount val="11"/>
                <c:pt idx="0">
                  <c:v>RT</c:v>
                </c:pt>
                <c:pt idx="1">
                  <c:v>0-10m</c:v>
                </c:pt>
                <c:pt idx="2">
                  <c:v>10-20m</c:v>
                </c:pt>
                <c:pt idx="3">
                  <c:v>20-30m</c:v>
                </c:pt>
                <c:pt idx="4">
                  <c:v>30-40m</c:v>
                </c:pt>
                <c:pt idx="5">
                  <c:v>40-50m</c:v>
                </c:pt>
                <c:pt idx="6">
                  <c:v>50-60m</c:v>
                </c:pt>
                <c:pt idx="7">
                  <c:v>60-70m</c:v>
                </c:pt>
                <c:pt idx="8">
                  <c:v>70-80m</c:v>
                </c:pt>
                <c:pt idx="9">
                  <c:v>80-90m</c:v>
                </c:pt>
                <c:pt idx="10">
                  <c:v>90-100m</c:v>
                </c:pt>
              </c:strCache>
            </c:strRef>
          </c:xVal>
          <c:yVal>
            <c:numRef>
              <c:f>Sheet1!$D$16:$D$26</c:f>
              <c:numCache>
                <c:formatCode>0.00</c:formatCode>
                <c:ptCount val="11"/>
                <c:pt idx="0" formatCode="0.000">
                  <c:v>0.16200000000000001</c:v>
                </c:pt>
                <c:pt idx="1">
                  <c:v>1.86</c:v>
                </c:pt>
                <c:pt idx="2">
                  <c:v>2.89</c:v>
                </c:pt>
                <c:pt idx="3">
                  <c:v>3.81</c:v>
                </c:pt>
                <c:pt idx="4">
                  <c:v>4.6900000000000004</c:v>
                </c:pt>
                <c:pt idx="5">
                  <c:v>5.57</c:v>
                </c:pt>
                <c:pt idx="6">
                  <c:v>6.4</c:v>
                </c:pt>
                <c:pt idx="7">
                  <c:v>7.23</c:v>
                </c:pt>
                <c:pt idx="8">
                  <c:v>8.09</c:v>
                </c:pt>
                <c:pt idx="9">
                  <c:v>8.94</c:v>
                </c:pt>
                <c:pt idx="10">
                  <c:v>9.7899999999999991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Sheet1!$E$15</c:f>
              <c:strCache>
                <c:ptCount val="1"/>
                <c:pt idx="0">
                  <c:v>Mo 2001</c:v>
                </c:pt>
              </c:strCache>
            </c:strRef>
          </c:tx>
          <c:xVal>
            <c:strRef>
              <c:f>Sheet1!$A$16:$A$26</c:f>
              <c:strCache>
                <c:ptCount val="11"/>
                <c:pt idx="0">
                  <c:v>RT</c:v>
                </c:pt>
                <c:pt idx="1">
                  <c:v>0-10m</c:v>
                </c:pt>
                <c:pt idx="2">
                  <c:v>10-20m</c:v>
                </c:pt>
                <c:pt idx="3">
                  <c:v>20-30m</c:v>
                </c:pt>
                <c:pt idx="4">
                  <c:v>30-40m</c:v>
                </c:pt>
                <c:pt idx="5">
                  <c:v>40-50m</c:v>
                </c:pt>
                <c:pt idx="6">
                  <c:v>50-60m</c:v>
                </c:pt>
                <c:pt idx="7">
                  <c:v>60-70m</c:v>
                </c:pt>
                <c:pt idx="8">
                  <c:v>70-80m</c:v>
                </c:pt>
                <c:pt idx="9">
                  <c:v>80-90m</c:v>
                </c:pt>
                <c:pt idx="10">
                  <c:v>90-100m</c:v>
                </c:pt>
              </c:strCache>
            </c:strRef>
          </c:xVal>
          <c:yVal>
            <c:numRef>
              <c:f>Sheet1!$E$16:$E$26</c:f>
              <c:numCache>
                <c:formatCode>0.00</c:formatCode>
                <c:ptCount val="11"/>
                <c:pt idx="0" formatCode="0.000">
                  <c:v>0.13200000000000001</c:v>
                </c:pt>
                <c:pt idx="1">
                  <c:v>1.83</c:v>
                </c:pt>
                <c:pt idx="2">
                  <c:v>2.83</c:v>
                </c:pt>
                <c:pt idx="3">
                  <c:v>3.75</c:v>
                </c:pt>
                <c:pt idx="4">
                  <c:v>4.6399999999999997</c:v>
                </c:pt>
                <c:pt idx="5">
                  <c:v>5.5</c:v>
                </c:pt>
                <c:pt idx="6">
                  <c:v>6.33</c:v>
                </c:pt>
                <c:pt idx="7">
                  <c:v>7.16</c:v>
                </c:pt>
                <c:pt idx="8">
                  <c:v>8.02</c:v>
                </c:pt>
                <c:pt idx="9">
                  <c:v>8.91</c:v>
                </c:pt>
                <c:pt idx="10">
                  <c:v>9.82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Sheet1!$F$15</c:f>
              <c:strCache>
                <c:ptCount val="1"/>
                <c:pt idx="0">
                  <c:v>Tim 2002</c:v>
                </c:pt>
              </c:strCache>
            </c:strRef>
          </c:tx>
          <c:xVal>
            <c:strRef>
              <c:f>Sheet1!$A$16:$A$26</c:f>
              <c:strCache>
                <c:ptCount val="11"/>
                <c:pt idx="0">
                  <c:v>RT</c:v>
                </c:pt>
                <c:pt idx="1">
                  <c:v>0-10m</c:v>
                </c:pt>
                <c:pt idx="2">
                  <c:v>10-20m</c:v>
                </c:pt>
                <c:pt idx="3">
                  <c:v>20-30m</c:v>
                </c:pt>
                <c:pt idx="4">
                  <c:v>30-40m</c:v>
                </c:pt>
                <c:pt idx="5">
                  <c:v>40-50m</c:v>
                </c:pt>
                <c:pt idx="6">
                  <c:v>50-60m</c:v>
                </c:pt>
                <c:pt idx="7">
                  <c:v>60-70m</c:v>
                </c:pt>
                <c:pt idx="8">
                  <c:v>70-80m</c:v>
                </c:pt>
                <c:pt idx="9">
                  <c:v>80-90m</c:v>
                </c:pt>
                <c:pt idx="10">
                  <c:v>90-100m</c:v>
                </c:pt>
              </c:strCache>
            </c:strRef>
          </c:xVal>
          <c:yVal>
            <c:numRef>
              <c:f>Sheet1!$F$16:$F$26</c:f>
              <c:numCache>
                <c:formatCode>0.00</c:formatCode>
                <c:ptCount val="11"/>
                <c:pt idx="0" formatCode="0.000">
                  <c:v>0.104</c:v>
                </c:pt>
                <c:pt idx="1">
                  <c:v>1.89</c:v>
                </c:pt>
                <c:pt idx="2">
                  <c:v>2.92</c:v>
                </c:pt>
                <c:pt idx="3">
                  <c:v>3.83</c:v>
                </c:pt>
                <c:pt idx="4">
                  <c:v>4.7</c:v>
                </c:pt>
                <c:pt idx="5">
                  <c:v>5.54</c:v>
                </c:pt>
                <c:pt idx="6">
                  <c:v>6.37</c:v>
                </c:pt>
                <c:pt idx="7">
                  <c:v>7.21</c:v>
                </c:pt>
                <c:pt idx="8">
                  <c:v>8.0500000000000007</c:v>
                </c:pt>
                <c:pt idx="9">
                  <c:v>8.9</c:v>
                </c:pt>
                <c:pt idx="10">
                  <c:v>9.7800000000000011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Sheet1!$G$15</c:f>
              <c:strCache>
                <c:ptCount val="1"/>
                <c:pt idx="0">
                  <c:v>Asafa 2005</c:v>
                </c:pt>
              </c:strCache>
            </c:strRef>
          </c:tx>
          <c:spPr>
            <a:ln w="12700"/>
          </c:spPr>
          <c:xVal>
            <c:strRef>
              <c:f>Sheet1!$A$16:$A$26</c:f>
              <c:strCache>
                <c:ptCount val="11"/>
                <c:pt idx="0">
                  <c:v>RT</c:v>
                </c:pt>
                <c:pt idx="1">
                  <c:v>0-10m</c:v>
                </c:pt>
                <c:pt idx="2">
                  <c:v>10-20m</c:v>
                </c:pt>
                <c:pt idx="3">
                  <c:v>20-30m</c:v>
                </c:pt>
                <c:pt idx="4">
                  <c:v>30-40m</c:v>
                </c:pt>
                <c:pt idx="5">
                  <c:v>40-50m</c:v>
                </c:pt>
                <c:pt idx="6">
                  <c:v>50-60m</c:v>
                </c:pt>
                <c:pt idx="7">
                  <c:v>60-70m</c:v>
                </c:pt>
                <c:pt idx="8">
                  <c:v>70-80m</c:v>
                </c:pt>
                <c:pt idx="9">
                  <c:v>80-90m</c:v>
                </c:pt>
                <c:pt idx="10">
                  <c:v>90-100m</c:v>
                </c:pt>
              </c:strCache>
            </c:strRef>
          </c:xVal>
          <c:yVal>
            <c:numRef>
              <c:f>Sheet1!$G$16:$G$26</c:f>
              <c:numCache>
                <c:formatCode>0.00</c:formatCode>
                <c:ptCount val="11"/>
                <c:pt idx="0" formatCode="0.000">
                  <c:v>0.15</c:v>
                </c:pt>
                <c:pt idx="1">
                  <c:v>1.89</c:v>
                </c:pt>
                <c:pt idx="2">
                  <c:v>2.91</c:v>
                </c:pt>
                <c:pt idx="3">
                  <c:v>3.83</c:v>
                </c:pt>
                <c:pt idx="4">
                  <c:v>4.6900000000000004</c:v>
                </c:pt>
                <c:pt idx="5">
                  <c:v>5.54</c:v>
                </c:pt>
                <c:pt idx="6">
                  <c:v>6.39</c:v>
                </c:pt>
                <c:pt idx="7">
                  <c:v>7.2299999999999995</c:v>
                </c:pt>
                <c:pt idx="8">
                  <c:v>8.07</c:v>
                </c:pt>
                <c:pt idx="9">
                  <c:v>8.92</c:v>
                </c:pt>
                <c:pt idx="10">
                  <c:v>9.77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Sheet1!$H$15</c:f>
              <c:strCache>
                <c:ptCount val="1"/>
                <c:pt idx="0">
                  <c:v>Bolt 2008</c:v>
                </c:pt>
              </c:strCache>
            </c:strRef>
          </c:tx>
          <c:spPr>
            <a:ln w="12700"/>
          </c:spPr>
          <c:xVal>
            <c:strRef>
              <c:f>Sheet1!$A$16:$A$26</c:f>
              <c:strCache>
                <c:ptCount val="11"/>
                <c:pt idx="0">
                  <c:v>RT</c:v>
                </c:pt>
                <c:pt idx="1">
                  <c:v>0-10m</c:v>
                </c:pt>
                <c:pt idx="2">
                  <c:v>10-20m</c:v>
                </c:pt>
                <c:pt idx="3">
                  <c:v>20-30m</c:v>
                </c:pt>
                <c:pt idx="4">
                  <c:v>30-40m</c:v>
                </c:pt>
                <c:pt idx="5">
                  <c:v>40-50m</c:v>
                </c:pt>
                <c:pt idx="6">
                  <c:v>50-60m</c:v>
                </c:pt>
                <c:pt idx="7">
                  <c:v>60-70m</c:v>
                </c:pt>
                <c:pt idx="8">
                  <c:v>70-80m</c:v>
                </c:pt>
                <c:pt idx="9">
                  <c:v>80-90m</c:v>
                </c:pt>
                <c:pt idx="10">
                  <c:v>90-100m</c:v>
                </c:pt>
              </c:strCache>
            </c:strRef>
          </c:xVal>
          <c:yVal>
            <c:numRef>
              <c:f>Sheet1!$H$16:$H$26</c:f>
              <c:numCache>
                <c:formatCode>0.00</c:formatCode>
                <c:ptCount val="11"/>
                <c:pt idx="0" formatCode="0.000">
                  <c:v>0.16500000000000001</c:v>
                </c:pt>
                <c:pt idx="1">
                  <c:v>1.85</c:v>
                </c:pt>
                <c:pt idx="2">
                  <c:v>2.87</c:v>
                </c:pt>
                <c:pt idx="3">
                  <c:v>3.7800000000000002</c:v>
                </c:pt>
                <c:pt idx="4">
                  <c:v>4.6500000000000004</c:v>
                </c:pt>
                <c:pt idx="5">
                  <c:v>5.5</c:v>
                </c:pt>
                <c:pt idx="6">
                  <c:v>6.32</c:v>
                </c:pt>
                <c:pt idx="7">
                  <c:v>7.1400000000000006</c:v>
                </c:pt>
                <c:pt idx="8">
                  <c:v>7.9600000000000009</c:v>
                </c:pt>
                <c:pt idx="9">
                  <c:v>8.7900000000000009</c:v>
                </c:pt>
                <c:pt idx="10">
                  <c:v>9.6900000000000013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97408"/>
        <c:axId val="359497968"/>
      </c:scatterChart>
      <c:valAx>
        <c:axId val="3594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9497968"/>
        <c:crosses val="autoZero"/>
        <c:crossBetween val="midCat"/>
      </c:valAx>
      <c:valAx>
        <c:axId val="3594979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59497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Sheet1!$B$29</c:f>
              <c:strCache>
                <c:ptCount val="1"/>
                <c:pt idx="0">
                  <c:v>Ben 1988</c:v>
                </c:pt>
              </c:strCache>
            </c:strRef>
          </c:tx>
          <c:xVal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Sheet1!$B$30:$B$39</c:f>
              <c:numCache>
                <c:formatCode>0.00</c:formatCode>
                <c:ptCount val="10"/>
                <c:pt idx="0">
                  <c:v>5.4644808743169397</c:v>
                </c:pt>
                <c:pt idx="1">
                  <c:v>9.615384615384615</c:v>
                </c:pt>
                <c:pt idx="2">
                  <c:v>10.75268817204301</c:v>
                </c:pt>
                <c:pt idx="3">
                  <c:v>11.627906976744185</c:v>
                </c:pt>
                <c:pt idx="4">
                  <c:v>11.904761904761905</c:v>
                </c:pt>
                <c:pt idx="5">
                  <c:v>12.048192771084338</c:v>
                </c:pt>
                <c:pt idx="6">
                  <c:v>11.904761904761905</c:v>
                </c:pt>
                <c:pt idx="7">
                  <c:v>11.764705882352942</c:v>
                </c:pt>
                <c:pt idx="8">
                  <c:v>11.494252873563218</c:v>
                </c:pt>
                <c:pt idx="9">
                  <c:v>11.111111111111111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Sheet1!$C$29</c:f>
              <c:strCache>
                <c:ptCount val="1"/>
                <c:pt idx="0">
                  <c:v>Carl 1988</c:v>
                </c:pt>
              </c:strCache>
            </c:strRef>
          </c:tx>
          <c:spPr>
            <a:ln w="12700"/>
          </c:spPr>
          <c:xVal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Sheet1!$C$30:$C$39</c:f>
              <c:numCache>
                <c:formatCode>0.00</c:formatCode>
                <c:ptCount val="10"/>
                <c:pt idx="0">
                  <c:v>5.2910052910052912</c:v>
                </c:pt>
                <c:pt idx="1">
                  <c:v>9.3457943925233646</c:v>
                </c:pt>
                <c:pt idx="2">
                  <c:v>10.638297872340425</c:v>
                </c:pt>
                <c:pt idx="3">
                  <c:v>11.235955056179774</c:v>
                </c:pt>
                <c:pt idx="4">
                  <c:v>11.627906976744185</c:v>
                </c:pt>
                <c:pt idx="5">
                  <c:v>12.048192771084338</c:v>
                </c:pt>
                <c:pt idx="6">
                  <c:v>11.764705882352942</c:v>
                </c:pt>
                <c:pt idx="7">
                  <c:v>11.764705882352942</c:v>
                </c:pt>
                <c:pt idx="8">
                  <c:v>11.627906976744185</c:v>
                </c:pt>
                <c:pt idx="9">
                  <c:v>11.363636363636363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Sheet1!$D$29</c:f>
              <c:strCache>
                <c:ptCount val="1"/>
                <c:pt idx="0">
                  <c:v>Mo 1999</c:v>
                </c:pt>
              </c:strCache>
            </c:strRef>
          </c:tx>
          <c:spPr>
            <a:ln w="12700"/>
          </c:spPr>
          <c:xVal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Sheet1!$D$30:$D$39</c:f>
              <c:numCache>
                <c:formatCode>0.00</c:formatCode>
                <c:ptCount val="10"/>
                <c:pt idx="0">
                  <c:v>5.376344086021505</c:v>
                </c:pt>
                <c:pt idx="1">
                  <c:v>9.7087378640776691</c:v>
                </c:pt>
                <c:pt idx="2">
                  <c:v>10.869565217391305</c:v>
                </c:pt>
                <c:pt idx="3">
                  <c:v>11.363636363636363</c:v>
                </c:pt>
                <c:pt idx="4">
                  <c:v>11.363636363636363</c:v>
                </c:pt>
                <c:pt idx="5">
                  <c:v>12.048192771084338</c:v>
                </c:pt>
                <c:pt idx="6">
                  <c:v>12.048192771084338</c:v>
                </c:pt>
                <c:pt idx="7">
                  <c:v>11.627906976744185</c:v>
                </c:pt>
                <c:pt idx="8">
                  <c:v>11.764705882352942</c:v>
                </c:pt>
                <c:pt idx="9">
                  <c:v>11.764705882352942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Sheet1!$E$29</c:f>
              <c:strCache>
                <c:ptCount val="1"/>
                <c:pt idx="0">
                  <c:v>Mo 2001</c:v>
                </c:pt>
              </c:strCache>
            </c:strRef>
          </c:tx>
          <c:spPr>
            <a:ln w="12700"/>
          </c:spPr>
          <c:xVal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Sheet1!$E$30:$E$39</c:f>
              <c:numCache>
                <c:formatCode>0.00</c:formatCode>
                <c:ptCount val="10"/>
                <c:pt idx="0">
                  <c:v>5.4644808743169397</c:v>
                </c:pt>
                <c:pt idx="1">
                  <c:v>10</c:v>
                </c:pt>
                <c:pt idx="2">
                  <c:v>10.869565217391305</c:v>
                </c:pt>
                <c:pt idx="3">
                  <c:v>11.235955056179774</c:v>
                </c:pt>
                <c:pt idx="4">
                  <c:v>11.627906976744185</c:v>
                </c:pt>
                <c:pt idx="5">
                  <c:v>12.048192771084338</c:v>
                </c:pt>
                <c:pt idx="6">
                  <c:v>12.048192771084338</c:v>
                </c:pt>
                <c:pt idx="7">
                  <c:v>11.627906976744185</c:v>
                </c:pt>
                <c:pt idx="8">
                  <c:v>11.235955056179774</c:v>
                </c:pt>
                <c:pt idx="9">
                  <c:v>10.989010989010989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Sheet1!$F$29</c:f>
              <c:strCache>
                <c:ptCount val="1"/>
                <c:pt idx="0">
                  <c:v>Tim 2002</c:v>
                </c:pt>
              </c:strCache>
            </c:strRef>
          </c:tx>
          <c:xVal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Sheet1!$F$30:$F$39</c:f>
              <c:numCache>
                <c:formatCode>0.00</c:formatCode>
                <c:ptCount val="10"/>
                <c:pt idx="0">
                  <c:v>5.2910052910052912</c:v>
                </c:pt>
                <c:pt idx="1">
                  <c:v>9.7087378640776691</c:v>
                </c:pt>
                <c:pt idx="2">
                  <c:v>10.989010989010989</c:v>
                </c:pt>
                <c:pt idx="3">
                  <c:v>11.494252873563218</c:v>
                </c:pt>
                <c:pt idx="4">
                  <c:v>11.904761904761905</c:v>
                </c:pt>
                <c:pt idx="5">
                  <c:v>12.048192771084338</c:v>
                </c:pt>
                <c:pt idx="6">
                  <c:v>11.904761904761905</c:v>
                </c:pt>
                <c:pt idx="7">
                  <c:v>11.904761904761905</c:v>
                </c:pt>
                <c:pt idx="8">
                  <c:v>11.764705882352942</c:v>
                </c:pt>
                <c:pt idx="9">
                  <c:v>11.363636363636363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Sheet1!$G$29</c:f>
              <c:strCache>
                <c:ptCount val="1"/>
                <c:pt idx="0">
                  <c:v>Asafa 2005</c:v>
                </c:pt>
              </c:strCache>
            </c:strRef>
          </c:tx>
          <c:spPr>
            <a:ln w="12700"/>
          </c:spPr>
          <c:xVal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Sheet1!$G$30:$G$39</c:f>
              <c:numCache>
                <c:formatCode>0.00</c:formatCode>
                <c:ptCount val="10"/>
                <c:pt idx="0">
                  <c:v>5.2910052910052912</c:v>
                </c:pt>
                <c:pt idx="1">
                  <c:v>9.8039215686274517</c:v>
                </c:pt>
                <c:pt idx="2">
                  <c:v>10.869565217391305</c:v>
                </c:pt>
                <c:pt idx="3">
                  <c:v>11.627906976744185</c:v>
                </c:pt>
                <c:pt idx="4">
                  <c:v>11.764705882352942</c:v>
                </c:pt>
                <c:pt idx="5">
                  <c:v>11.764705882352942</c:v>
                </c:pt>
                <c:pt idx="6">
                  <c:v>11.904761904761905</c:v>
                </c:pt>
                <c:pt idx="7">
                  <c:v>11.904761904761905</c:v>
                </c:pt>
                <c:pt idx="8">
                  <c:v>11.764705882352942</c:v>
                </c:pt>
                <c:pt idx="9">
                  <c:v>11.764705882352942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Sheet1!$H$29</c:f>
              <c:strCache>
                <c:ptCount val="1"/>
                <c:pt idx="0">
                  <c:v>Bolt 2008</c:v>
                </c:pt>
              </c:strCache>
            </c:strRef>
          </c:tx>
          <c:spPr>
            <a:ln w="12700"/>
          </c:spPr>
          <c:xVal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Sheet1!$H$30:$H$39</c:f>
              <c:numCache>
                <c:formatCode>0.00</c:formatCode>
                <c:ptCount val="10"/>
                <c:pt idx="0">
                  <c:v>5.4054054054054053</c:v>
                </c:pt>
                <c:pt idx="1">
                  <c:v>9.8039215686274517</c:v>
                </c:pt>
                <c:pt idx="2">
                  <c:v>10.989010989010989</c:v>
                </c:pt>
                <c:pt idx="3">
                  <c:v>11.494252873563218</c:v>
                </c:pt>
                <c:pt idx="4">
                  <c:v>11.764705882352942</c:v>
                </c:pt>
                <c:pt idx="5">
                  <c:v>12.195121951219512</c:v>
                </c:pt>
                <c:pt idx="6">
                  <c:v>12.195121951219512</c:v>
                </c:pt>
                <c:pt idx="7">
                  <c:v>12.195121951219512</c:v>
                </c:pt>
                <c:pt idx="8">
                  <c:v>12.048192771084338</c:v>
                </c:pt>
                <c:pt idx="9">
                  <c:v>11.111111111111111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13760"/>
        <c:axId val="181483696"/>
      </c:scatterChart>
      <c:valAx>
        <c:axId val="1919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483696"/>
        <c:crosses val="autoZero"/>
        <c:crossBetween val="midCat"/>
      </c:valAx>
      <c:valAx>
        <c:axId val="181483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1913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Sheet1!$B$42</c:f>
              <c:strCache>
                <c:ptCount val="1"/>
                <c:pt idx="0">
                  <c:v>Ben 1988</c:v>
                </c:pt>
              </c:strCache>
            </c:strRef>
          </c:tx>
          <c:spPr>
            <a:ln w="12700"/>
          </c:spPr>
          <c:xVal>
            <c:strRef>
              <c:f>Sheet1!$A$43:$A$52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Sheet1!$B$43:$B$52</c:f>
              <c:numCache>
                <c:formatCode>0.00</c:formatCode>
                <c:ptCount val="10"/>
                <c:pt idx="0">
                  <c:v>2.9860551225775627</c:v>
                </c:pt>
                <c:pt idx="1">
                  <c:v>3.991253597180457</c:v>
                </c:pt>
                <c:pt idx="2">
                  <c:v>1.2229070501703172</c:v>
                </c:pt>
                <c:pt idx="3">
                  <c:v>1.0176962845362503</c:v>
                </c:pt>
                <c:pt idx="4">
                  <c:v>0.32958920002109493</c:v>
                </c:pt>
                <c:pt idx="5">
                  <c:v>0.17280827267762994</c:v>
                </c:pt>
                <c:pt idx="6">
                  <c:v>-0.1707510313362296</c:v>
                </c:pt>
                <c:pt idx="7">
                  <c:v>-0.16477179106936835</c:v>
                </c:pt>
                <c:pt idx="8">
                  <c:v>-0.31086552734451073</c:v>
                </c:pt>
                <c:pt idx="9">
                  <c:v>-0.42571306939122994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Sheet1!$C$42</c:f>
              <c:strCache>
                <c:ptCount val="1"/>
                <c:pt idx="0">
                  <c:v>Carl 1988</c:v>
                </c:pt>
              </c:strCache>
            </c:strRef>
          </c:tx>
          <c:spPr>
            <a:ln w="12700"/>
          </c:spPr>
          <c:xVal>
            <c:strRef>
              <c:f>Sheet1!$A$43:$A$52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Sheet1!$C$43:$C$52</c:f>
              <c:numCache>
                <c:formatCode>0.00</c:formatCode>
                <c:ptCount val="10"/>
                <c:pt idx="0">
                  <c:v>2.7994736989445985</c:v>
                </c:pt>
                <c:pt idx="1">
                  <c:v>3.789522524783246</c:v>
                </c:pt>
                <c:pt idx="2">
                  <c:v>1.3750037019330434</c:v>
                </c:pt>
                <c:pt idx="3">
                  <c:v>0.6715249256621898</c:v>
                </c:pt>
                <c:pt idx="4">
                  <c:v>0.45575804716791984</c:v>
                </c:pt>
                <c:pt idx="5">
                  <c:v>0.50636842691584649</c:v>
                </c:pt>
                <c:pt idx="6">
                  <c:v>-0.33351398674281874</c:v>
                </c:pt>
                <c:pt idx="7">
                  <c:v>0</c:v>
                </c:pt>
                <c:pt idx="8">
                  <c:v>-0.15906849489390307</c:v>
                </c:pt>
                <c:pt idx="9">
                  <c:v>-0.30030751489525237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Sheet1!$D$42</c:f>
              <c:strCache>
                <c:ptCount val="1"/>
                <c:pt idx="0">
                  <c:v>Mo 1999</c:v>
                </c:pt>
              </c:strCache>
            </c:strRef>
          </c:tx>
          <c:spPr>
            <a:ln w="12700"/>
          </c:spPr>
          <c:xVal>
            <c:strRef>
              <c:f>Sheet1!$A$43:$A$52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Sheet1!$D$43:$D$52</c:f>
              <c:numCache>
                <c:formatCode>0.00</c:formatCode>
                <c:ptCount val="10"/>
                <c:pt idx="0">
                  <c:v>2.8905075731298413</c:v>
                </c:pt>
                <c:pt idx="1">
                  <c:v>4.2062075515108388</c:v>
                </c:pt>
                <c:pt idx="2">
                  <c:v>1.2617688622974299</c:v>
                </c:pt>
                <c:pt idx="3">
                  <c:v>0.56144448436938488</c:v>
                </c:pt>
                <c:pt idx="4">
                  <c:v>0</c:v>
                </c:pt>
                <c:pt idx="5">
                  <c:v>0.82476675596141524</c:v>
                </c:pt>
                <c:pt idx="6">
                  <c:v>0</c:v>
                </c:pt>
                <c:pt idx="7">
                  <c:v>-0.48870441202343323</c:v>
                </c:pt>
                <c:pt idx="8">
                  <c:v>0.1609398889514784</c:v>
                </c:pt>
                <c:pt idx="9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Sheet1!$E$42</c:f>
              <c:strCache>
                <c:ptCount val="1"/>
                <c:pt idx="0">
                  <c:v>Mo 2001</c:v>
                </c:pt>
              </c:strCache>
            </c:strRef>
          </c:tx>
          <c:spPr>
            <a:ln w="12700"/>
          </c:spPr>
          <c:xVal>
            <c:strRef>
              <c:f>Sheet1!$A$43:$A$52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Sheet1!$E$43:$E$52</c:f>
              <c:numCache>
                <c:formatCode>0.00</c:formatCode>
                <c:ptCount val="10"/>
                <c:pt idx="0">
                  <c:v>2.9860551225775627</c:v>
                </c:pt>
                <c:pt idx="1">
                  <c:v>4.5355191256830603</c:v>
                </c:pt>
                <c:pt idx="2">
                  <c:v>0.94517958412098324</c:v>
                </c:pt>
                <c:pt idx="3">
                  <c:v>0.41167397616681983</c:v>
                </c:pt>
                <c:pt idx="4">
                  <c:v>0.45575804716791984</c:v>
                </c:pt>
                <c:pt idx="5">
                  <c:v>0.50636842691584649</c:v>
                </c:pt>
                <c:pt idx="6">
                  <c:v>0</c:v>
                </c:pt>
                <c:pt idx="7">
                  <c:v>-0.48870441202343323</c:v>
                </c:pt>
                <c:pt idx="8">
                  <c:v>-0.44039541636450685</c:v>
                </c:pt>
                <c:pt idx="9">
                  <c:v>-0.27136710677888487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Sheet1!$F$42</c:f>
              <c:strCache>
                <c:ptCount val="1"/>
                <c:pt idx="0">
                  <c:v>Tim 2002</c:v>
                </c:pt>
              </c:strCache>
            </c:strRef>
          </c:tx>
          <c:spPr>
            <a:ln w="12700"/>
          </c:spPr>
          <c:xVal>
            <c:strRef>
              <c:f>Sheet1!$A$43:$A$52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Sheet1!$F$43:$F$52</c:f>
              <c:numCache>
                <c:formatCode>0.00</c:formatCode>
                <c:ptCount val="10"/>
                <c:pt idx="0">
                  <c:v>2.7994736989445985</c:v>
                </c:pt>
                <c:pt idx="1">
                  <c:v>4.2890607505557066</c:v>
                </c:pt>
                <c:pt idx="2">
                  <c:v>1.406893543882769</c:v>
                </c:pt>
                <c:pt idx="3">
                  <c:v>0.58073779833589501</c:v>
                </c:pt>
                <c:pt idx="4">
                  <c:v>0.48870122761748502</c:v>
                </c:pt>
                <c:pt idx="5">
                  <c:v>0.17280827267762994</c:v>
                </c:pt>
                <c:pt idx="6">
                  <c:v>-0.1707510313362296</c:v>
                </c:pt>
                <c:pt idx="7">
                  <c:v>0</c:v>
                </c:pt>
                <c:pt idx="8">
                  <c:v>-0.16477179106936835</c:v>
                </c:pt>
                <c:pt idx="9">
                  <c:v>-0.45576081672338487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Sheet1!$G$42</c:f>
              <c:strCache>
                <c:ptCount val="1"/>
                <c:pt idx="0">
                  <c:v>Asafa 2005</c:v>
                </c:pt>
              </c:strCache>
            </c:strRef>
          </c:tx>
          <c:spPr>
            <a:ln w="12700"/>
          </c:spPr>
          <c:xVal>
            <c:strRef>
              <c:f>Sheet1!$A$43:$A$52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Sheet1!$G$43:$G$52</c:f>
              <c:numCache>
                <c:formatCode>0.00</c:formatCode>
                <c:ptCount val="10"/>
                <c:pt idx="0">
                  <c:v>2.7994736989445985</c:v>
                </c:pt>
                <c:pt idx="1">
                  <c:v>4.4244277231589813</c:v>
                </c:pt>
                <c:pt idx="2">
                  <c:v>1.1583083138737531</c:v>
                </c:pt>
                <c:pt idx="3">
                  <c:v>0.88179274343358227</c:v>
                </c:pt>
                <c:pt idx="4">
                  <c:v>0.1609398889514784</c:v>
                </c:pt>
                <c:pt idx="5">
                  <c:v>0</c:v>
                </c:pt>
                <c:pt idx="6">
                  <c:v>0.16673336001067035</c:v>
                </c:pt>
                <c:pt idx="7">
                  <c:v>0</c:v>
                </c:pt>
                <c:pt idx="8">
                  <c:v>-0.16477179106936835</c:v>
                </c:pt>
                <c:pt idx="9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Sheet1!$H$42</c:f>
              <c:strCache>
                <c:ptCount val="1"/>
                <c:pt idx="0">
                  <c:v>Bolt 2008</c:v>
                </c:pt>
              </c:strCache>
            </c:strRef>
          </c:tx>
          <c:spPr>
            <a:ln w="12700"/>
          </c:spPr>
          <c:xVal>
            <c:strRef>
              <c:f>Sheet1!$A$43:$A$52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xVal>
          <c:yVal>
            <c:numRef>
              <c:f>Sheet1!$H$43:$H$52</c:f>
              <c:numCache>
                <c:formatCode>0.00</c:formatCode>
                <c:ptCount val="10"/>
                <c:pt idx="0">
                  <c:v>2.9218407596785974</c:v>
                </c:pt>
                <c:pt idx="1">
                  <c:v>4.3122707482569078</c:v>
                </c:pt>
                <c:pt idx="2">
                  <c:v>1.3022960663555356</c:v>
                </c:pt>
                <c:pt idx="3">
                  <c:v>0.58073779833589501</c:v>
                </c:pt>
                <c:pt idx="4">
                  <c:v>0.31818001034085219</c:v>
                </c:pt>
                <c:pt idx="5">
                  <c:v>0.52489764495923219</c:v>
                </c:pt>
                <c:pt idx="6">
                  <c:v>0</c:v>
                </c:pt>
                <c:pt idx="7">
                  <c:v>0</c:v>
                </c:pt>
                <c:pt idx="8">
                  <c:v>-0.1770231085965957</c:v>
                </c:pt>
                <c:pt idx="9">
                  <c:v>-1.0412018444146969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953776"/>
        <c:axId val="192882960"/>
      </c:scatterChart>
      <c:valAx>
        <c:axId val="33095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82960"/>
        <c:crosses val="autoZero"/>
        <c:crossBetween val="midCat"/>
      </c:valAx>
      <c:valAx>
        <c:axId val="192882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953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10m Velocity for Usain Bolt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Bolt 2008</c:v>
                </c:pt>
              </c:strCache>
            </c:strRef>
          </c:tx>
          <c:marker>
            <c:symbol val="none"/>
          </c:marker>
          <c:cat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cat>
          <c:val>
            <c:numRef>
              <c:f>Sheet1!$H$30:$H$39</c:f>
              <c:numCache>
                <c:formatCode>0.00</c:formatCode>
                <c:ptCount val="10"/>
                <c:pt idx="0">
                  <c:v>5.4054054054054053</c:v>
                </c:pt>
                <c:pt idx="1">
                  <c:v>9.8039215686274517</c:v>
                </c:pt>
                <c:pt idx="2">
                  <c:v>10.989010989010989</c:v>
                </c:pt>
                <c:pt idx="3">
                  <c:v>11.494252873563218</c:v>
                </c:pt>
                <c:pt idx="4">
                  <c:v>11.764705882352942</c:v>
                </c:pt>
                <c:pt idx="5">
                  <c:v>12.195121951219512</c:v>
                </c:pt>
                <c:pt idx="6">
                  <c:v>12.195121951219512</c:v>
                </c:pt>
                <c:pt idx="7">
                  <c:v>12.195121951219512</c:v>
                </c:pt>
                <c:pt idx="8">
                  <c:v>12.048192771084338</c:v>
                </c:pt>
                <c:pt idx="9">
                  <c:v>11.111111111111111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Bolt 2009</c:v>
                </c:pt>
              </c:strCache>
            </c:strRef>
          </c:tx>
          <c:marker>
            <c:symbol val="none"/>
          </c:marker>
          <c:cat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cat>
          <c:val>
            <c:numRef>
              <c:f>Sheet1!$I$30:$I$39</c:f>
              <c:numCache>
                <c:formatCode>0.00</c:formatCode>
                <c:ptCount val="10"/>
                <c:pt idx="0">
                  <c:v>5.2910052910052912</c:v>
                </c:pt>
                <c:pt idx="1">
                  <c:v>10.1010101010101</c:v>
                </c:pt>
                <c:pt idx="2">
                  <c:v>11.111111111111111</c:v>
                </c:pt>
                <c:pt idx="3">
                  <c:v>11.627906976744185</c:v>
                </c:pt>
                <c:pt idx="4">
                  <c:v>12.048192771084338</c:v>
                </c:pt>
                <c:pt idx="5">
                  <c:v>12.195121951219512</c:v>
                </c:pt>
                <c:pt idx="6">
                  <c:v>12.345679012345679</c:v>
                </c:pt>
                <c:pt idx="7">
                  <c:v>12.195121951219512</c:v>
                </c:pt>
                <c:pt idx="8">
                  <c:v>12.048192771084338</c:v>
                </c:pt>
                <c:pt idx="9">
                  <c:v>12.048192771084338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Sheet1!$J$15</c:f>
              <c:strCache>
                <c:ptCount val="1"/>
                <c:pt idx="0">
                  <c:v>Tyson 2009</c:v>
                </c:pt>
              </c:strCache>
            </c:strRef>
          </c:tx>
          <c:marker>
            <c:symbol val="none"/>
          </c:marker>
          <c:val>
            <c:numRef>
              <c:f>Sheet1!$J$30:$J$39</c:f>
              <c:numCache>
                <c:formatCode>0.00</c:formatCode>
                <c:ptCount val="10"/>
                <c:pt idx="0">
                  <c:v>5.2083333333333339</c:v>
                </c:pt>
                <c:pt idx="1">
                  <c:v>9.9009900990098991</c:v>
                </c:pt>
                <c:pt idx="2">
                  <c:v>10.869565217391305</c:v>
                </c:pt>
                <c:pt idx="3">
                  <c:v>11.627906976744187</c:v>
                </c:pt>
                <c:pt idx="4">
                  <c:v>11.904761904761907</c:v>
                </c:pt>
                <c:pt idx="5">
                  <c:v>12.195121951219509</c:v>
                </c:pt>
                <c:pt idx="6">
                  <c:v>12.195121951219509</c:v>
                </c:pt>
                <c:pt idx="7">
                  <c:v>12.048192771084349</c:v>
                </c:pt>
                <c:pt idx="8">
                  <c:v>11.904761904761907</c:v>
                </c:pt>
                <c:pt idx="9">
                  <c:v>11.764705882352921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23200"/>
        <c:axId val="326242368"/>
      </c:lineChart>
      <c:catAx>
        <c:axId val="33272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6242368"/>
        <c:crosses val="autoZero"/>
        <c:auto val="1"/>
        <c:lblAlgn val="ctr"/>
        <c:lblOffset val="100"/>
        <c:noMultiLvlLbl val="0"/>
      </c:catAx>
      <c:valAx>
        <c:axId val="326242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3272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10m Splits for Usain Bolt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Bolt 2008</c:v>
                </c:pt>
              </c:strCache>
            </c:strRef>
          </c:tx>
          <c:marker>
            <c:symbol val="none"/>
          </c:marker>
          <c:cat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cat>
          <c:val>
            <c:numRef>
              <c:f>Sheet1!$H$3:$H$12</c:f>
              <c:numCache>
                <c:formatCode>0.00</c:formatCode>
                <c:ptCount val="10"/>
                <c:pt idx="0">
                  <c:v>1.85</c:v>
                </c:pt>
                <c:pt idx="1">
                  <c:v>1.02</c:v>
                </c:pt>
                <c:pt idx="2">
                  <c:v>0.91</c:v>
                </c:pt>
                <c:pt idx="3">
                  <c:v>0.87</c:v>
                </c:pt>
                <c:pt idx="4">
                  <c:v>0.85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0.83</c:v>
                </c:pt>
                <c:pt idx="9">
                  <c:v>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Bolt 2009</c:v>
                </c:pt>
              </c:strCache>
            </c:strRef>
          </c:tx>
          <c:marker>
            <c:symbol val="none"/>
          </c:marker>
          <c:cat>
            <c:strRef>
              <c:f>Sheet1!$A$3:$A$12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cat>
          <c:val>
            <c:numRef>
              <c:f>Sheet1!$I$3:$I$12</c:f>
              <c:numCache>
                <c:formatCode>0.00</c:formatCode>
                <c:ptCount val="10"/>
                <c:pt idx="0">
                  <c:v>1.89</c:v>
                </c:pt>
                <c:pt idx="1">
                  <c:v>0.99</c:v>
                </c:pt>
                <c:pt idx="2">
                  <c:v>0.9</c:v>
                </c:pt>
                <c:pt idx="3">
                  <c:v>0.86</c:v>
                </c:pt>
                <c:pt idx="4">
                  <c:v>0.83</c:v>
                </c:pt>
                <c:pt idx="5">
                  <c:v>0.82</c:v>
                </c:pt>
                <c:pt idx="6">
                  <c:v>0.81</c:v>
                </c:pt>
                <c:pt idx="7">
                  <c:v>0.82</c:v>
                </c:pt>
                <c:pt idx="8">
                  <c:v>0.83</c:v>
                </c:pt>
                <c:pt idx="9">
                  <c:v>0.83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45728"/>
        <c:axId val="326246288"/>
      </c:lineChart>
      <c:catAx>
        <c:axId val="32624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6246288"/>
        <c:crosses val="autoZero"/>
        <c:auto val="1"/>
        <c:lblAlgn val="ctr"/>
        <c:lblOffset val="100"/>
        <c:noMultiLvlLbl val="0"/>
      </c:catAx>
      <c:valAx>
        <c:axId val="32624628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32624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10m Velocity for Usain Bolt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Bolt 2008</c:v>
                </c:pt>
              </c:strCache>
            </c:strRef>
          </c:tx>
          <c:marker>
            <c:symbol val="none"/>
          </c:marker>
          <c:cat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cat>
          <c:val>
            <c:numRef>
              <c:f>Sheet1!$H$30:$H$39</c:f>
              <c:numCache>
                <c:formatCode>0.00</c:formatCode>
                <c:ptCount val="10"/>
                <c:pt idx="0">
                  <c:v>5.4054054054054053</c:v>
                </c:pt>
                <c:pt idx="1">
                  <c:v>9.8039215686274517</c:v>
                </c:pt>
                <c:pt idx="2">
                  <c:v>10.989010989010989</c:v>
                </c:pt>
                <c:pt idx="3">
                  <c:v>11.494252873563218</c:v>
                </c:pt>
                <c:pt idx="4">
                  <c:v>11.764705882352942</c:v>
                </c:pt>
                <c:pt idx="5">
                  <c:v>12.195121951219512</c:v>
                </c:pt>
                <c:pt idx="6">
                  <c:v>12.195121951219512</c:v>
                </c:pt>
                <c:pt idx="7">
                  <c:v>12.195121951219512</c:v>
                </c:pt>
                <c:pt idx="8">
                  <c:v>12.048192771084338</c:v>
                </c:pt>
                <c:pt idx="9">
                  <c:v>11.111111111111111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Bolt 2009</c:v>
                </c:pt>
              </c:strCache>
            </c:strRef>
          </c:tx>
          <c:marker>
            <c:symbol val="none"/>
          </c:marker>
          <c:cat>
            <c:strRef>
              <c:f>Sheet1!$A$30:$A$39</c:f>
              <c:strCache>
                <c:ptCount val="10"/>
                <c:pt idx="0">
                  <c:v>0-10m</c:v>
                </c:pt>
                <c:pt idx="1">
                  <c:v>10-20m</c:v>
                </c:pt>
                <c:pt idx="2">
                  <c:v>20-30m</c:v>
                </c:pt>
                <c:pt idx="3">
                  <c:v>30-40m</c:v>
                </c:pt>
                <c:pt idx="4">
                  <c:v>40-50m</c:v>
                </c:pt>
                <c:pt idx="5">
                  <c:v>50-60m</c:v>
                </c:pt>
                <c:pt idx="6">
                  <c:v>60-70m</c:v>
                </c:pt>
                <c:pt idx="7">
                  <c:v>70-80m</c:v>
                </c:pt>
                <c:pt idx="8">
                  <c:v>80-90m</c:v>
                </c:pt>
                <c:pt idx="9">
                  <c:v>90-100m</c:v>
                </c:pt>
              </c:strCache>
            </c:strRef>
          </c:cat>
          <c:val>
            <c:numRef>
              <c:f>Sheet1!$I$30:$I$39</c:f>
              <c:numCache>
                <c:formatCode>0.00</c:formatCode>
                <c:ptCount val="10"/>
                <c:pt idx="0">
                  <c:v>5.2910052910052912</c:v>
                </c:pt>
                <c:pt idx="1">
                  <c:v>10.1010101010101</c:v>
                </c:pt>
                <c:pt idx="2">
                  <c:v>11.111111111111111</c:v>
                </c:pt>
                <c:pt idx="3">
                  <c:v>11.627906976744185</c:v>
                </c:pt>
                <c:pt idx="4">
                  <c:v>12.048192771084338</c:v>
                </c:pt>
                <c:pt idx="5">
                  <c:v>12.195121951219512</c:v>
                </c:pt>
                <c:pt idx="6">
                  <c:v>12.345679012345679</c:v>
                </c:pt>
                <c:pt idx="7">
                  <c:v>12.195121951219512</c:v>
                </c:pt>
                <c:pt idx="8">
                  <c:v>12.048192771084338</c:v>
                </c:pt>
                <c:pt idx="9">
                  <c:v>12.048192771084338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Sheet1!$J$15</c:f>
              <c:strCache>
                <c:ptCount val="1"/>
                <c:pt idx="0">
                  <c:v>Tyson 2009</c:v>
                </c:pt>
              </c:strCache>
            </c:strRef>
          </c:tx>
          <c:marker>
            <c:symbol val="none"/>
          </c:marker>
          <c:val>
            <c:numRef>
              <c:f>Sheet1!$J$30:$J$39</c:f>
              <c:numCache>
                <c:formatCode>0.00</c:formatCode>
                <c:ptCount val="10"/>
                <c:pt idx="0">
                  <c:v>5.2083333333333339</c:v>
                </c:pt>
                <c:pt idx="1">
                  <c:v>9.9009900990098991</c:v>
                </c:pt>
                <c:pt idx="2">
                  <c:v>10.869565217391305</c:v>
                </c:pt>
                <c:pt idx="3">
                  <c:v>11.627906976744187</c:v>
                </c:pt>
                <c:pt idx="4">
                  <c:v>11.904761904761907</c:v>
                </c:pt>
                <c:pt idx="5">
                  <c:v>12.195121951219509</c:v>
                </c:pt>
                <c:pt idx="6">
                  <c:v>12.195121951219509</c:v>
                </c:pt>
                <c:pt idx="7">
                  <c:v>12.048192771084349</c:v>
                </c:pt>
                <c:pt idx="8">
                  <c:v>11.904761904761907</c:v>
                </c:pt>
                <c:pt idx="9">
                  <c:v>11.764705882352921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50208"/>
        <c:axId val="326250768"/>
      </c:lineChart>
      <c:catAx>
        <c:axId val="32625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6250768"/>
        <c:crosses val="autoZero"/>
        <c:auto val="1"/>
        <c:lblAlgn val="ctr"/>
        <c:lblOffset val="100"/>
        <c:noMultiLvlLbl val="0"/>
      </c:catAx>
      <c:valAx>
        <c:axId val="3262507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2625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7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79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79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zoomScale="79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189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0</xdr:row>
      <xdr:rowOff>9525</xdr:rowOff>
    </xdr:from>
    <xdr:to>
      <xdr:col>17</xdr:col>
      <xdr:colOff>447675</xdr:colOff>
      <xdr:row>15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6334124" y="3000375"/>
    <xdr:ext cx="4657725" cy="3181349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52"/>
  <sheetViews>
    <sheetView tabSelected="1" workbookViewId="0"/>
  </sheetViews>
  <sheetFormatPr defaultRowHeight="15" x14ac:dyDescent="0.25"/>
  <cols>
    <col min="2" max="8" width="9.140625" style="1"/>
    <col min="10" max="10" width="10.5703125" bestFit="1" customWidth="1"/>
    <col min="12" max="12" width="10.42578125" customWidth="1"/>
    <col min="19" max="19" width="16.42578125" bestFit="1" customWidth="1"/>
  </cols>
  <sheetData>
    <row r="1" spans="1:27" s="2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2" t="s">
        <v>21</v>
      </c>
      <c r="J1" s="2" t="s">
        <v>22</v>
      </c>
      <c r="S1"/>
      <c r="T1" s="11" t="s">
        <v>22</v>
      </c>
      <c r="U1" s="11"/>
      <c r="V1" s="11" t="s">
        <v>6</v>
      </c>
      <c r="W1" s="11"/>
      <c r="X1" s="11" t="s">
        <v>24</v>
      </c>
      <c r="Y1" s="11"/>
      <c r="Z1" s="11" t="s">
        <v>21</v>
      </c>
      <c r="AA1" s="11"/>
    </row>
    <row r="2" spans="1:27" x14ac:dyDescent="0.25">
      <c r="A2" t="s">
        <v>7</v>
      </c>
      <c r="B2" s="5">
        <v>0.13200000000000001</v>
      </c>
      <c r="C2" s="5">
        <v>0.13600000000000001</v>
      </c>
      <c r="D2" s="5">
        <v>0.16200000000000001</v>
      </c>
      <c r="E2" s="5">
        <v>0.13200000000000001</v>
      </c>
      <c r="F2" s="5">
        <v>0.104</v>
      </c>
      <c r="G2" s="5">
        <v>0.15</v>
      </c>
      <c r="H2" s="5">
        <v>0.16500000000000001</v>
      </c>
      <c r="I2" s="5">
        <v>0.14599999999999999</v>
      </c>
      <c r="J2" s="1"/>
      <c r="T2" s="11"/>
      <c r="U2" s="11"/>
      <c r="V2" s="11"/>
      <c r="W2" s="11"/>
      <c r="X2" s="11"/>
      <c r="Y2" s="11"/>
      <c r="Z2" s="11"/>
      <c r="AA2" s="11"/>
    </row>
    <row r="3" spans="1:27" x14ac:dyDescent="0.25">
      <c r="A3" t="s">
        <v>8</v>
      </c>
      <c r="B3" s="4">
        <v>1.83</v>
      </c>
      <c r="C3" s="4">
        <v>1.89</v>
      </c>
      <c r="D3" s="4">
        <v>1.86</v>
      </c>
      <c r="E3" s="4">
        <v>1.83</v>
      </c>
      <c r="F3" s="4">
        <v>1.89</v>
      </c>
      <c r="G3" s="4">
        <v>1.89</v>
      </c>
      <c r="H3" s="4">
        <v>1.85</v>
      </c>
      <c r="I3" s="4">
        <v>1.89</v>
      </c>
      <c r="J3" s="1">
        <f>J17</f>
        <v>1.92</v>
      </c>
      <c r="S3" s="8" t="s">
        <v>23</v>
      </c>
      <c r="T3" s="10">
        <v>45.2</v>
      </c>
      <c r="U3" s="10"/>
      <c r="V3" s="13">
        <v>41</v>
      </c>
      <c r="W3" s="13"/>
      <c r="X3" s="10">
        <v>44.3</v>
      </c>
      <c r="Y3" s="10"/>
      <c r="Z3" s="13">
        <v>41.1</v>
      </c>
      <c r="AA3" s="13"/>
    </row>
    <row r="4" spans="1:27" x14ac:dyDescent="0.25">
      <c r="A4" t="s">
        <v>9</v>
      </c>
      <c r="B4" s="4">
        <v>1.04</v>
      </c>
      <c r="C4" s="4">
        <v>1.07</v>
      </c>
      <c r="D4" s="4">
        <v>1.03</v>
      </c>
      <c r="E4" s="4">
        <v>1</v>
      </c>
      <c r="F4" s="4">
        <v>1.03</v>
      </c>
      <c r="G4" s="4">
        <v>1.02</v>
      </c>
      <c r="H4" s="4">
        <v>1.02</v>
      </c>
      <c r="I4" s="4">
        <v>0.99</v>
      </c>
      <c r="J4" s="1">
        <f>J18-J17</f>
        <v>1.0100000000000002</v>
      </c>
      <c r="S4" s="8"/>
      <c r="T4" s="10"/>
      <c r="U4" s="10"/>
      <c r="V4" s="13"/>
      <c r="W4" s="13"/>
      <c r="X4" s="10"/>
      <c r="Y4" s="10"/>
      <c r="Z4" s="13"/>
      <c r="AA4" s="13"/>
    </row>
    <row r="5" spans="1:27" x14ac:dyDescent="0.25">
      <c r="A5" t="s">
        <v>10</v>
      </c>
      <c r="B5" s="4">
        <v>0.93</v>
      </c>
      <c r="C5" s="4">
        <v>0.94</v>
      </c>
      <c r="D5" s="4">
        <v>0.92</v>
      </c>
      <c r="E5" s="4">
        <v>0.92</v>
      </c>
      <c r="F5" s="4">
        <v>0.91</v>
      </c>
      <c r="G5" s="4">
        <v>0.92</v>
      </c>
      <c r="H5" s="4">
        <v>0.91</v>
      </c>
      <c r="I5" s="4">
        <v>0.9</v>
      </c>
      <c r="J5" s="1">
        <f t="shared" ref="J5:J12" si="0">J19-J18</f>
        <v>0.91999999999999993</v>
      </c>
      <c r="S5" s="8" t="s">
        <v>25</v>
      </c>
      <c r="T5" s="12">
        <f>T3/9.71/2</f>
        <v>2.3274974253347063</v>
      </c>
      <c r="U5" s="12"/>
      <c r="V5" s="12">
        <f>V3/9.58/2</f>
        <v>2.1398747390396657</v>
      </c>
      <c r="W5" s="12"/>
      <c r="X5" s="12">
        <f>X3/9.83/2</f>
        <v>2.2533062054933874</v>
      </c>
      <c r="Y5" s="12"/>
      <c r="Z5" s="12">
        <f>Z3/9.58/2</f>
        <v>2.1450939457202507</v>
      </c>
      <c r="AA5" s="12"/>
    </row>
    <row r="6" spans="1:27" x14ac:dyDescent="0.25">
      <c r="A6" t="s">
        <v>11</v>
      </c>
      <c r="B6" s="4">
        <v>0.86</v>
      </c>
      <c r="C6" s="4">
        <v>0.89</v>
      </c>
      <c r="D6" s="4">
        <v>0.88</v>
      </c>
      <c r="E6" s="4">
        <v>0.89</v>
      </c>
      <c r="F6" s="4">
        <v>0.87</v>
      </c>
      <c r="G6" s="4">
        <v>0.86</v>
      </c>
      <c r="H6" s="4">
        <v>0.87</v>
      </c>
      <c r="I6" s="4">
        <v>0.86</v>
      </c>
      <c r="J6" s="1">
        <f t="shared" si="0"/>
        <v>0.85999999999999988</v>
      </c>
      <c r="S6" s="8"/>
      <c r="T6" s="12"/>
      <c r="U6" s="12"/>
      <c r="V6" s="12"/>
      <c r="W6" s="12"/>
      <c r="X6" s="12"/>
      <c r="Y6" s="12"/>
      <c r="Z6" s="12"/>
      <c r="AA6" s="12"/>
    </row>
    <row r="7" spans="1:27" x14ac:dyDescent="0.25">
      <c r="A7" t="s">
        <v>12</v>
      </c>
      <c r="B7" s="4">
        <v>0.84</v>
      </c>
      <c r="C7" s="4">
        <v>0.86</v>
      </c>
      <c r="D7" s="4">
        <v>0.88</v>
      </c>
      <c r="E7" s="4">
        <v>0.86</v>
      </c>
      <c r="F7" s="4">
        <v>0.84</v>
      </c>
      <c r="G7" s="4">
        <v>0.85</v>
      </c>
      <c r="H7" s="4">
        <v>0.85</v>
      </c>
      <c r="I7" s="4">
        <v>0.83</v>
      </c>
      <c r="J7" s="1">
        <f t="shared" si="0"/>
        <v>0.83999999999999986</v>
      </c>
      <c r="S7" s="8" t="s">
        <v>26</v>
      </c>
      <c r="T7" s="12">
        <f>100/T3*2</f>
        <v>4.4247787610619467</v>
      </c>
      <c r="U7" s="12"/>
      <c r="V7" s="12">
        <f t="shared" ref="V7" si="1">100/V3*2</f>
        <v>4.8780487804878048</v>
      </c>
      <c r="W7" s="12"/>
      <c r="X7" s="12">
        <f t="shared" ref="X7" si="2">100/X3*2</f>
        <v>4.5146726862302486</v>
      </c>
      <c r="Y7" s="12"/>
      <c r="Z7" s="12">
        <f t="shared" ref="Z7" si="3">100/Z3*2</f>
        <v>4.8661800486618008</v>
      </c>
      <c r="AA7" s="12"/>
    </row>
    <row r="8" spans="1:27" x14ac:dyDescent="0.25">
      <c r="A8" t="s">
        <v>13</v>
      </c>
      <c r="B8" s="4">
        <v>0.83</v>
      </c>
      <c r="C8" s="4">
        <v>0.83</v>
      </c>
      <c r="D8" s="4">
        <v>0.83</v>
      </c>
      <c r="E8" s="4">
        <v>0.83</v>
      </c>
      <c r="F8" s="4">
        <v>0.83</v>
      </c>
      <c r="G8" s="4">
        <v>0.85</v>
      </c>
      <c r="H8" s="4">
        <v>0.82</v>
      </c>
      <c r="I8" s="4">
        <v>0.82</v>
      </c>
      <c r="J8" s="1">
        <f t="shared" si="0"/>
        <v>0.82000000000000028</v>
      </c>
      <c r="S8" s="8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t="s">
        <v>14</v>
      </c>
      <c r="B9" s="4">
        <v>0.84</v>
      </c>
      <c r="C9" s="4">
        <v>0.85</v>
      </c>
      <c r="D9" s="4">
        <v>0.83</v>
      </c>
      <c r="E9" s="4">
        <v>0.83</v>
      </c>
      <c r="F9" s="4">
        <v>0.84</v>
      </c>
      <c r="G9" s="4">
        <v>0.84</v>
      </c>
      <c r="H9" s="4">
        <v>0.82</v>
      </c>
      <c r="I9" s="4">
        <v>0.81</v>
      </c>
      <c r="J9" s="1">
        <f t="shared" si="0"/>
        <v>0.82000000000000028</v>
      </c>
      <c r="S9" s="8" t="s">
        <v>23</v>
      </c>
      <c r="T9" s="14">
        <v>20</v>
      </c>
      <c r="U9" s="14"/>
      <c r="V9" s="14">
        <v>18</v>
      </c>
      <c r="W9" s="14"/>
      <c r="X9" s="14">
        <v>19.3</v>
      </c>
      <c r="Y9" s="14"/>
      <c r="Z9" s="14">
        <v>18.100000000000001</v>
      </c>
      <c r="AA9" s="14"/>
    </row>
    <row r="10" spans="1:27" x14ac:dyDescent="0.25">
      <c r="A10" t="s">
        <v>15</v>
      </c>
      <c r="B10" s="4">
        <v>0.85</v>
      </c>
      <c r="C10" s="4">
        <v>0.85</v>
      </c>
      <c r="D10" s="4">
        <v>0.86</v>
      </c>
      <c r="E10" s="4">
        <v>0.86</v>
      </c>
      <c r="F10" s="4">
        <v>0.84</v>
      </c>
      <c r="G10" s="4">
        <v>0.84</v>
      </c>
      <c r="H10" s="4">
        <v>0.82</v>
      </c>
      <c r="I10" s="4">
        <v>0.82</v>
      </c>
      <c r="J10" s="1">
        <f t="shared" si="0"/>
        <v>0.82999999999999918</v>
      </c>
      <c r="S10" s="8"/>
      <c r="T10" s="14"/>
      <c r="U10" s="14"/>
      <c r="V10" s="14"/>
      <c r="W10" s="14"/>
      <c r="X10" s="14"/>
      <c r="Y10" s="14"/>
      <c r="Z10" s="14"/>
      <c r="AA10" s="14"/>
    </row>
    <row r="11" spans="1:27" x14ac:dyDescent="0.25">
      <c r="A11" t="s">
        <v>16</v>
      </c>
      <c r="B11" s="4">
        <v>0.87</v>
      </c>
      <c r="C11" s="4">
        <v>0.86</v>
      </c>
      <c r="D11" s="4">
        <v>0.85</v>
      </c>
      <c r="E11" s="4">
        <v>0.89</v>
      </c>
      <c r="F11" s="4">
        <v>0.85</v>
      </c>
      <c r="G11" s="4">
        <v>0.85</v>
      </c>
      <c r="H11" s="4">
        <v>0.83</v>
      </c>
      <c r="I11" s="4">
        <v>0.83</v>
      </c>
      <c r="J11" s="1">
        <f t="shared" si="0"/>
        <v>0.83999999999999986</v>
      </c>
      <c r="S11" s="8" t="s">
        <v>25</v>
      </c>
      <c r="T11" s="15">
        <f>T9/(9.71-5.55)/2</f>
        <v>2.4038461538461533</v>
      </c>
      <c r="U11" s="15"/>
      <c r="V11" s="15">
        <f>V9/(9.58-5.47)/2</f>
        <v>2.1897810218978102</v>
      </c>
      <c r="W11" s="15"/>
      <c r="X11" s="15">
        <f>X9/(9.83-5.59)/2</f>
        <v>2.2759433962264151</v>
      </c>
      <c r="Y11" s="15"/>
      <c r="Z11" s="15">
        <f>Z9/(9.58-5.47)/2</f>
        <v>2.2019464720194648</v>
      </c>
      <c r="AA11" s="15"/>
    </row>
    <row r="12" spans="1:27" x14ac:dyDescent="0.25">
      <c r="A12" t="s">
        <v>17</v>
      </c>
      <c r="B12" s="4">
        <v>0.9</v>
      </c>
      <c r="C12" s="4">
        <v>0.88</v>
      </c>
      <c r="D12" s="4">
        <v>0.85</v>
      </c>
      <c r="E12" s="4">
        <v>0.91</v>
      </c>
      <c r="F12" s="4">
        <v>0.88</v>
      </c>
      <c r="G12" s="4">
        <v>0.85</v>
      </c>
      <c r="H12" s="4">
        <v>0.9</v>
      </c>
      <c r="I12" s="4">
        <v>0.83</v>
      </c>
      <c r="J12" s="1">
        <f t="shared" si="0"/>
        <v>0.85000000000000142</v>
      </c>
      <c r="S12" s="8"/>
      <c r="T12" s="15"/>
      <c r="U12" s="15"/>
      <c r="V12" s="15"/>
      <c r="W12" s="15"/>
      <c r="X12" s="15"/>
      <c r="Y12" s="15"/>
      <c r="Z12" s="15"/>
      <c r="AA12" s="15"/>
    </row>
    <row r="13" spans="1:27" x14ac:dyDescent="0.25">
      <c r="A13" t="s">
        <v>18</v>
      </c>
      <c r="B13" s="4">
        <v>9.7899999999999991</v>
      </c>
      <c r="C13" s="4">
        <v>9.92</v>
      </c>
      <c r="D13" s="4">
        <v>9.7899999999999991</v>
      </c>
      <c r="E13" s="4">
        <v>9.82</v>
      </c>
      <c r="F13" s="4">
        <v>9.7799999999999994</v>
      </c>
      <c r="G13" s="4">
        <v>9.77</v>
      </c>
      <c r="H13" s="4">
        <v>9.69</v>
      </c>
      <c r="I13" s="4">
        <v>9.58</v>
      </c>
      <c r="J13" s="1">
        <f>J26</f>
        <v>9.7100000000000009</v>
      </c>
      <c r="S13" s="8" t="s">
        <v>26</v>
      </c>
      <c r="T13" s="15">
        <f>50/T9*2</f>
        <v>5</v>
      </c>
      <c r="U13" s="15"/>
      <c r="V13" s="15">
        <f>50/V9*2</f>
        <v>5.5555555555555554</v>
      </c>
      <c r="W13" s="15"/>
      <c r="X13" s="15">
        <f>50/X9*2</f>
        <v>5.1813471502590671</v>
      </c>
      <c r="Y13" s="15"/>
      <c r="Z13" s="15">
        <f>50/Z9*2</f>
        <v>5.5248618784530379</v>
      </c>
      <c r="AA13" s="15"/>
    </row>
    <row r="14" spans="1:27" x14ac:dyDescent="0.25">
      <c r="S14" s="8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2"/>
      <c r="B15" s="3" t="s">
        <v>0</v>
      </c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21</v>
      </c>
      <c r="J15" s="2" t="s">
        <v>22</v>
      </c>
      <c r="S15" s="6"/>
    </row>
    <row r="16" spans="1:27" x14ac:dyDescent="0.25">
      <c r="A16" t="s">
        <v>7</v>
      </c>
      <c r="B16" s="5">
        <v>0.13200000000000001</v>
      </c>
      <c r="C16" s="5">
        <v>0.13600000000000001</v>
      </c>
      <c r="D16" s="5">
        <v>0.16200000000000001</v>
      </c>
      <c r="E16" s="5">
        <v>0.13200000000000001</v>
      </c>
      <c r="F16" s="5">
        <v>0.104</v>
      </c>
      <c r="G16" s="5">
        <v>0.15</v>
      </c>
      <c r="H16" s="5">
        <v>0.16500000000000001</v>
      </c>
      <c r="I16" s="5">
        <v>0.14599999999999999</v>
      </c>
      <c r="J16" s="1"/>
      <c r="S16" s="6"/>
      <c r="T16" s="28" t="s">
        <v>27</v>
      </c>
      <c r="U16" s="28"/>
      <c r="V16" s="29" t="s">
        <v>28</v>
      </c>
      <c r="W16" s="29"/>
    </row>
    <row r="17" spans="1:27" x14ac:dyDescent="0.25">
      <c r="A17" t="s">
        <v>8</v>
      </c>
      <c r="B17" s="4">
        <f>B3</f>
        <v>1.83</v>
      </c>
      <c r="C17" s="4">
        <f t="shared" ref="C17:H17" si="4">C3</f>
        <v>1.89</v>
      </c>
      <c r="D17" s="4">
        <f t="shared" si="4"/>
        <v>1.86</v>
      </c>
      <c r="E17" s="4">
        <f t="shared" si="4"/>
        <v>1.83</v>
      </c>
      <c r="F17" s="4">
        <f t="shared" si="4"/>
        <v>1.89</v>
      </c>
      <c r="G17" s="4">
        <f t="shared" si="4"/>
        <v>1.89</v>
      </c>
      <c r="H17" s="4">
        <f t="shared" si="4"/>
        <v>1.85</v>
      </c>
      <c r="I17" s="4">
        <v>1.89</v>
      </c>
      <c r="J17" s="1">
        <v>1.92</v>
      </c>
      <c r="S17" s="6"/>
    </row>
    <row r="18" spans="1:27" x14ac:dyDescent="0.25">
      <c r="A18" t="s">
        <v>9</v>
      </c>
      <c r="B18" s="4">
        <f t="shared" ref="B18:B26" si="5">B17+B4</f>
        <v>2.87</v>
      </c>
      <c r="C18" s="4">
        <f t="shared" ref="C18:C26" si="6">C17+C4</f>
        <v>2.96</v>
      </c>
      <c r="D18" s="4">
        <f t="shared" ref="D18:D26" si="7">D17+D4</f>
        <v>2.89</v>
      </c>
      <c r="E18" s="4">
        <f t="shared" ref="E18:E26" si="8">E17+E4</f>
        <v>2.83</v>
      </c>
      <c r="F18" s="4">
        <f t="shared" ref="F18:F26" si="9">F17+F4</f>
        <v>2.92</v>
      </c>
      <c r="G18" s="4">
        <f t="shared" ref="G18:G26" si="10">G17+G4</f>
        <v>2.91</v>
      </c>
      <c r="H18" s="4">
        <f t="shared" ref="H18:H26" si="11">H17+H4</f>
        <v>2.87</v>
      </c>
      <c r="I18" s="4">
        <v>2.88</v>
      </c>
      <c r="J18" s="1">
        <v>2.93</v>
      </c>
      <c r="S18" s="6"/>
    </row>
    <row r="19" spans="1:27" x14ac:dyDescent="0.25">
      <c r="A19" t="s">
        <v>10</v>
      </c>
      <c r="B19" s="4">
        <f t="shared" si="5"/>
        <v>3.8000000000000003</v>
      </c>
      <c r="C19" s="4">
        <f t="shared" si="6"/>
        <v>3.9</v>
      </c>
      <c r="D19" s="4">
        <f t="shared" si="7"/>
        <v>3.81</v>
      </c>
      <c r="E19" s="4">
        <f t="shared" si="8"/>
        <v>3.75</v>
      </c>
      <c r="F19" s="4">
        <f t="shared" si="9"/>
        <v>3.83</v>
      </c>
      <c r="G19" s="4">
        <f t="shared" si="10"/>
        <v>3.83</v>
      </c>
      <c r="H19" s="4">
        <f t="shared" si="11"/>
        <v>3.7800000000000002</v>
      </c>
      <c r="I19" s="4">
        <v>3.78</v>
      </c>
      <c r="J19" s="1">
        <v>3.85</v>
      </c>
      <c r="S19" s="6"/>
      <c r="T19" s="11" t="s">
        <v>22</v>
      </c>
      <c r="U19" s="11"/>
      <c r="V19" s="11" t="s">
        <v>6</v>
      </c>
      <c r="W19" s="11"/>
      <c r="X19" s="11" t="s">
        <v>24</v>
      </c>
      <c r="Y19" s="11"/>
      <c r="Z19" s="11" t="s">
        <v>21</v>
      </c>
      <c r="AA19" s="11"/>
    </row>
    <row r="20" spans="1:27" x14ac:dyDescent="0.25">
      <c r="A20" t="s">
        <v>11</v>
      </c>
      <c r="B20" s="4">
        <f t="shared" si="5"/>
        <v>4.66</v>
      </c>
      <c r="C20" s="4">
        <f t="shared" si="6"/>
        <v>4.79</v>
      </c>
      <c r="D20" s="4">
        <f t="shared" si="7"/>
        <v>4.6900000000000004</v>
      </c>
      <c r="E20" s="4">
        <f t="shared" si="8"/>
        <v>4.6399999999999997</v>
      </c>
      <c r="F20" s="4">
        <f t="shared" si="9"/>
        <v>4.7</v>
      </c>
      <c r="G20" s="4">
        <f t="shared" si="10"/>
        <v>4.6900000000000004</v>
      </c>
      <c r="H20" s="4">
        <f t="shared" si="11"/>
        <v>4.6500000000000004</v>
      </c>
      <c r="I20" s="4">
        <v>4.6399999999999997</v>
      </c>
      <c r="J20" s="1">
        <v>4.71</v>
      </c>
      <c r="S20" s="6"/>
      <c r="T20" s="11"/>
      <c r="U20" s="11"/>
      <c r="V20" s="11"/>
      <c r="W20" s="11"/>
      <c r="X20" s="11"/>
      <c r="Y20" s="11"/>
      <c r="Z20" s="11"/>
      <c r="AA20" s="11"/>
    </row>
    <row r="21" spans="1:27" ht="15" customHeight="1" x14ac:dyDescent="0.25">
      <c r="A21" t="s">
        <v>12</v>
      </c>
      <c r="B21" s="4">
        <f t="shared" si="5"/>
        <v>5.5</v>
      </c>
      <c r="C21" s="4">
        <f t="shared" si="6"/>
        <v>5.65</v>
      </c>
      <c r="D21" s="4">
        <f t="shared" si="7"/>
        <v>5.57</v>
      </c>
      <c r="E21" s="4">
        <f t="shared" si="8"/>
        <v>5.5</v>
      </c>
      <c r="F21" s="4">
        <f t="shared" si="9"/>
        <v>5.54</v>
      </c>
      <c r="G21" s="4">
        <f t="shared" si="10"/>
        <v>5.54</v>
      </c>
      <c r="H21" s="4">
        <f t="shared" si="11"/>
        <v>5.5</v>
      </c>
      <c r="I21" s="4">
        <v>5.47</v>
      </c>
      <c r="J21" s="1">
        <v>5.55</v>
      </c>
      <c r="S21" s="8" t="s">
        <v>23</v>
      </c>
      <c r="T21" s="13">
        <f>T3</f>
        <v>45.2</v>
      </c>
      <c r="U21" s="13"/>
      <c r="V21" s="13">
        <f t="shared" ref="V21" si="12">V3</f>
        <v>41</v>
      </c>
      <c r="W21" s="13"/>
      <c r="X21" s="13">
        <f t="shared" ref="X21" si="13">X3</f>
        <v>44.3</v>
      </c>
      <c r="Y21" s="13"/>
      <c r="Z21" s="13">
        <f t="shared" ref="Z21" si="14">Z3</f>
        <v>41.1</v>
      </c>
      <c r="AA21" s="13"/>
    </row>
    <row r="22" spans="1:27" ht="15" customHeight="1" x14ac:dyDescent="0.25">
      <c r="A22" t="s">
        <v>13</v>
      </c>
      <c r="B22" s="4">
        <f t="shared" si="5"/>
        <v>6.33</v>
      </c>
      <c r="C22" s="4">
        <f t="shared" si="6"/>
        <v>6.48</v>
      </c>
      <c r="D22" s="4">
        <f t="shared" si="7"/>
        <v>6.4</v>
      </c>
      <c r="E22" s="4">
        <f t="shared" si="8"/>
        <v>6.33</v>
      </c>
      <c r="F22" s="4">
        <f t="shared" si="9"/>
        <v>6.37</v>
      </c>
      <c r="G22" s="4">
        <f t="shared" si="10"/>
        <v>6.39</v>
      </c>
      <c r="H22" s="4">
        <f t="shared" si="11"/>
        <v>6.32</v>
      </c>
      <c r="I22" s="4">
        <v>6.29</v>
      </c>
      <c r="J22" s="1">
        <v>6.37</v>
      </c>
      <c r="S22" s="8"/>
      <c r="T22" s="13"/>
      <c r="U22" s="13"/>
      <c r="V22" s="13"/>
      <c r="W22" s="13"/>
      <c r="X22" s="13"/>
      <c r="Y22" s="13"/>
      <c r="Z22" s="13"/>
      <c r="AA22" s="13"/>
    </row>
    <row r="23" spans="1:27" ht="15" customHeight="1" x14ac:dyDescent="0.25">
      <c r="A23" t="s">
        <v>14</v>
      </c>
      <c r="B23" s="4">
        <f t="shared" si="5"/>
        <v>7.17</v>
      </c>
      <c r="C23" s="4">
        <f t="shared" si="6"/>
        <v>7.33</v>
      </c>
      <c r="D23" s="4">
        <f t="shared" si="7"/>
        <v>7.23</v>
      </c>
      <c r="E23" s="4">
        <f t="shared" si="8"/>
        <v>7.16</v>
      </c>
      <c r="F23" s="4">
        <f t="shared" si="9"/>
        <v>7.21</v>
      </c>
      <c r="G23" s="4">
        <f t="shared" si="10"/>
        <v>7.2299999999999995</v>
      </c>
      <c r="H23" s="4">
        <f t="shared" si="11"/>
        <v>7.1400000000000006</v>
      </c>
      <c r="I23" s="4">
        <v>7.1</v>
      </c>
      <c r="J23" s="1">
        <v>7.19</v>
      </c>
      <c r="S23" s="8" t="s">
        <v>30</v>
      </c>
      <c r="T23" s="9">
        <f>T5*2*60</f>
        <v>279.29969104016476</v>
      </c>
      <c r="U23" s="9"/>
      <c r="V23" s="9">
        <f t="shared" ref="V23" si="15">V5*2*60</f>
        <v>256.78496868475986</v>
      </c>
      <c r="W23" s="9"/>
      <c r="X23" s="9">
        <f t="shared" ref="X23" si="16">X5*2*60</f>
        <v>270.39674465920649</v>
      </c>
      <c r="Y23" s="9"/>
      <c r="Z23" s="9">
        <f t="shared" ref="Z23" si="17">Z5*2*60</f>
        <v>257.4112734864301</v>
      </c>
      <c r="AA23" s="9"/>
    </row>
    <row r="24" spans="1:27" ht="15" customHeight="1" x14ac:dyDescent="0.25">
      <c r="A24" t="s">
        <v>15</v>
      </c>
      <c r="B24" s="4">
        <f t="shared" si="5"/>
        <v>8.02</v>
      </c>
      <c r="C24" s="4">
        <f t="shared" si="6"/>
        <v>8.18</v>
      </c>
      <c r="D24" s="4">
        <f t="shared" si="7"/>
        <v>8.09</v>
      </c>
      <c r="E24" s="4">
        <f t="shared" si="8"/>
        <v>8.02</v>
      </c>
      <c r="F24" s="4">
        <f t="shared" si="9"/>
        <v>8.0500000000000007</v>
      </c>
      <c r="G24" s="4">
        <f t="shared" si="10"/>
        <v>8.07</v>
      </c>
      <c r="H24" s="4">
        <f t="shared" si="11"/>
        <v>7.9600000000000009</v>
      </c>
      <c r="I24" s="4">
        <v>7.92</v>
      </c>
      <c r="J24" s="1">
        <v>8.02</v>
      </c>
      <c r="S24" s="8"/>
      <c r="T24" s="9"/>
      <c r="U24" s="9"/>
      <c r="V24" s="9"/>
      <c r="W24" s="9"/>
      <c r="X24" s="9"/>
      <c r="Y24" s="9"/>
      <c r="Z24" s="9"/>
      <c r="AA24" s="9"/>
    </row>
    <row r="25" spans="1:27" ht="15" customHeight="1" x14ac:dyDescent="0.25">
      <c r="A25" t="s">
        <v>16</v>
      </c>
      <c r="B25" s="4">
        <f t="shared" si="5"/>
        <v>8.8899999999999988</v>
      </c>
      <c r="C25" s="4">
        <f t="shared" si="6"/>
        <v>9.0399999999999991</v>
      </c>
      <c r="D25" s="4">
        <f t="shared" si="7"/>
        <v>8.94</v>
      </c>
      <c r="E25" s="4">
        <f t="shared" si="8"/>
        <v>8.91</v>
      </c>
      <c r="F25" s="4">
        <f t="shared" si="9"/>
        <v>8.9</v>
      </c>
      <c r="G25" s="4">
        <f t="shared" si="10"/>
        <v>8.92</v>
      </c>
      <c r="H25" s="4">
        <f t="shared" si="11"/>
        <v>8.7900000000000009</v>
      </c>
      <c r="I25" s="4">
        <v>8.75</v>
      </c>
      <c r="J25" s="1">
        <v>8.86</v>
      </c>
      <c r="S25" s="8" t="s">
        <v>29</v>
      </c>
      <c r="T25" s="16">
        <f>CONVERT(T7/2, "m", "ft")</f>
        <v>7.2584953429493879</v>
      </c>
      <c r="U25" s="17"/>
      <c r="V25" s="16">
        <f t="shared" ref="V25" si="18">CONVERT(V7/2, "m", "ft")</f>
        <v>8.0020485244222517</v>
      </c>
      <c r="W25" s="17"/>
      <c r="X25" s="16">
        <f t="shared" ref="X25" si="19">CONVERT(X7/2, "m", "ft")</f>
        <v>7.4059591309551331</v>
      </c>
      <c r="Y25" s="17"/>
      <c r="Z25" s="16">
        <f t="shared" ref="Z25" si="20">CONVERT(Z7/2, "m", "ft")</f>
        <v>7.9825788199832681</v>
      </c>
      <c r="AA25" s="17"/>
    </row>
    <row r="26" spans="1:27" ht="15" customHeight="1" x14ac:dyDescent="0.25">
      <c r="A26" t="s">
        <v>17</v>
      </c>
      <c r="B26" s="4">
        <f t="shared" si="5"/>
        <v>9.7899999999999991</v>
      </c>
      <c r="C26" s="4">
        <f t="shared" si="6"/>
        <v>9.92</v>
      </c>
      <c r="D26" s="4">
        <f t="shared" si="7"/>
        <v>9.7899999999999991</v>
      </c>
      <c r="E26" s="4">
        <f t="shared" si="8"/>
        <v>9.82</v>
      </c>
      <c r="F26" s="4">
        <f t="shared" si="9"/>
        <v>9.7800000000000011</v>
      </c>
      <c r="G26" s="4">
        <f t="shared" si="10"/>
        <v>9.77</v>
      </c>
      <c r="H26" s="4">
        <f t="shared" si="11"/>
        <v>9.6900000000000013</v>
      </c>
      <c r="I26" s="4">
        <v>9.58</v>
      </c>
      <c r="J26" s="1">
        <v>9.7100000000000009</v>
      </c>
      <c r="S26" s="8"/>
      <c r="T26" s="18"/>
      <c r="U26" s="19"/>
      <c r="V26" s="18"/>
      <c r="W26" s="19"/>
      <c r="X26" s="18"/>
      <c r="Y26" s="19"/>
      <c r="Z26" s="18"/>
      <c r="AA26" s="19"/>
    </row>
    <row r="27" spans="1:27" ht="15" customHeight="1" x14ac:dyDescent="0.25">
      <c r="B27" s="4"/>
      <c r="C27" s="4"/>
      <c r="D27" s="4"/>
      <c r="E27" s="4"/>
      <c r="F27" s="4"/>
      <c r="G27" s="4"/>
      <c r="H27" s="4"/>
      <c r="S27" s="8" t="s">
        <v>23</v>
      </c>
      <c r="T27" s="14">
        <f>T9*2</f>
        <v>40</v>
      </c>
      <c r="U27" s="14"/>
      <c r="V27" s="20">
        <f t="shared" ref="V27" si="21">V9*2</f>
        <v>36</v>
      </c>
      <c r="W27" s="21"/>
      <c r="X27" s="20">
        <f t="shared" ref="X27" si="22">X9*2</f>
        <v>38.6</v>
      </c>
      <c r="Y27" s="21"/>
      <c r="Z27" s="20">
        <f t="shared" ref="Z27" si="23">Z9*2</f>
        <v>36.200000000000003</v>
      </c>
      <c r="AA27" s="21"/>
    </row>
    <row r="28" spans="1:27" ht="15" customHeight="1" x14ac:dyDescent="0.25">
      <c r="A28" s="2" t="s">
        <v>20</v>
      </c>
      <c r="S28" s="8"/>
      <c r="T28" s="14"/>
      <c r="U28" s="14"/>
      <c r="V28" s="22"/>
      <c r="W28" s="23"/>
      <c r="X28" s="22"/>
      <c r="Y28" s="23"/>
      <c r="Z28" s="22"/>
      <c r="AA28" s="23"/>
    </row>
    <row r="29" spans="1:27" ht="15" customHeight="1" x14ac:dyDescent="0.25">
      <c r="A29" s="2"/>
      <c r="B29" s="3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3" t="s">
        <v>6</v>
      </c>
      <c r="I29" s="3" t="s">
        <v>21</v>
      </c>
      <c r="J29" s="2" t="s">
        <v>22</v>
      </c>
      <c r="S29" s="8" t="s">
        <v>30</v>
      </c>
      <c r="T29" s="24">
        <f>T11*2*60</f>
        <v>288.4615384615384</v>
      </c>
      <c r="U29" s="25"/>
      <c r="V29" s="24">
        <f t="shared" ref="V29" si="24">V11*2*60</f>
        <v>262.77372262773724</v>
      </c>
      <c r="W29" s="25"/>
      <c r="X29" s="24">
        <f t="shared" ref="X29" si="25">X11*2*60</f>
        <v>273.11320754716979</v>
      </c>
      <c r="Y29" s="25"/>
      <c r="Z29" s="24">
        <f t="shared" ref="Z29" si="26">Z11*2*60</f>
        <v>264.23357664233578</v>
      </c>
      <c r="AA29" s="25"/>
    </row>
    <row r="30" spans="1:27" ht="15" customHeight="1" x14ac:dyDescent="0.25">
      <c r="A30" t="s">
        <v>8</v>
      </c>
      <c r="B30" s="4">
        <f>10/B3</f>
        <v>5.4644808743169397</v>
      </c>
      <c r="C30" s="4">
        <f t="shared" ref="C30:H30" si="27">10/C3</f>
        <v>5.2910052910052912</v>
      </c>
      <c r="D30" s="4">
        <f t="shared" si="27"/>
        <v>5.376344086021505</v>
      </c>
      <c r="E30" s="4">
        <f t="shared" si="27"/>
        <v>5.4644808743169397</v>
      </c>
      <c r="F30" s="4">
        <f t="shared" si="27"/>
        <v>5.2910052910052912</v>
      </c>
      <c r="G30" s="4">
        <f t="shared" si="27"/>
        <v>5.2910052910052912</v>
      </c>
      <c r="H30" s="4">
        <f t="shared" si="27"/>
        <v>5.4054054054054053</v>
      </c>
      <c r="I30" s="4">
        <f t="shared" ref="I30:J30" si="28">10/I3</f>
        <v>5.2910052910052912</v>
      </c>
      <c r="J30" s="4">
        <f t="shared" si="28"/>
        <v>5.2083333333333339</v>
      </c>
      <c r="S30" s="8"/>
      <c r="T30" s="26"/>
      <c r="U30" s="27"/>
      <c r="V30" s="26"/>
      <c r="W30" s="27"/>
      <c r="X30" s="26"/>
      <c r="Y30" s="27"/>
      <c r="Z30" s="26"/>
      <c r="AA30" s="27"/>
    </row>
    <row r="31" spans="1:27" ht="15" customHeight="1" x14ac:dyDescent="0.25">
      <c r="A31" t="s">
        <v>9</v>
      </c>
      <c r="B31" s="4">
        <f t="shared" ref="B31:H31" si="29">10/B4</f>
        <v>9.615384615384615</v>
      </c>
      <c r="C31" s="4">
        <f t="shared" si="29"/>
        <v>9.3457943925233646</v>
      </c>
      <c r="D31" s="4">
        <f t="shared" si="29"/>
        <v>9.7087378640776691</v>
      </c>
      <c r="E31" s="4">
        <f t="shared" si="29"/>
        <v>10</v>
      </c>
      <c r="F31" s="4">
        <f t="shared" si="29"/>
        <v>9.7087378640776691</v>
      </c>
      <c r="G31" s="4">
        <f t="shared" si="29"/>
        <v>9.8039215686274517</v>
      </c>
      <c r="H31" s="4">
        <f t="shared" si="29"/>
        <v>9.8039215686274517</v>
      </c>
      <c r="I31" s="4">
        <f t="shared" ref="I31:J31" si="30">10/I4</f>
        <v>10.1010101010101</v>
      </c>
      <c r="J31" s="4">
        <f t="shared" si="30"/>
        <v>9.9009900990098991</v>
      </c>
      <c r="S31" s="8" t="s">
        <v>29</v>
      </c>
      <c r="T31" s="14">
        <f>CONVERT(T13/2, "m", "ft")</f>
        <v>8.2020997375328086</v>
      </c>
      <c r="U31" s="14"/>
      <c r="V31" s="14">
        <f t="shared" ref="V31" si="31">CONVERT(V13/2, "m", "ft")</f>
        <v>9.1134441528142318</v>
      </c>
      <c r="W31" s="14"/>
      <c r="X31" s="14">
        <f t="shared" ref="X31" si="32">CONVERT(X13/2, "m", "ft")</f>
        <v>8.4995852202412507</v>
      </c>
      <c r="Y31" s="14"/>
      <c r="Z31" s="14">
        <f t="shared" ref="Z31" si="33">CONVERT(Z13/2, "m", "ft")</f>
        <v>9.0630936326329365</v>
      </c>
      <c r="AA31" s="14"/>
    </row>
    <row r="32" spans="1:27" ht="15" customHeight="1" x14ac:dyDescent="0.25">
      <c r="A32" t="s">
        <v>10</v>
      </c>
      <c r="B32" s="4">
        <f t="shared" ref="B32:H32" si="34">10/B5</f>
        <v>10.75268817204301</v>
      </c>
      <c r="C32" s="4">
        <f t="shared" si="34"/>
        <v>10.638297872340425</v>
      </c>
      <c r="D32" s="4">
        <f t="shared" si="34"/>
        <v>10.869565217391305</v>
      </c>
      <c r="E32" s="4">
        <f t="shared" si="34"/>
        <v>10.869565217391305</v>
      </c>
      <c r="F32" s="4">
        <f t="shared" si="34"/>
        <v>10.989010989010989</v>
      </c>
      <c r="G32" s="4">
        <f t="shared" si="34"/>
        <v>10.869565217391305</v>
      </c>
      <c r="H32" s="4">
        <f t="shared" si="34"/>
        <v>10.989010989010989</v>
      </c>
      <c r="I32" s="4">
        <f t="shared" ref="I32:J32" si="35">10/I5</f>
        <v>11.111111111111111</v>
      </c>
      <c r="J32" s="4">
        <f t="shared" si="35"/>
        <v>10.869565217391305</v>
      </c>
      <c r="S32" s="8"/>
      <c r="T32" s="14"/>
      <c r="U32" s="14"/>
      <c r="V32" s="14"/>
      <c r="W32" s="14"/>
      <c r="X32" s="14"/>
      <c r="Y32" s="14"/>
      <c r="Z32" s="14"/>
      <c r="AA32" s="14"/>
    </row>
    <row r="33" spans="1:26" x14ac:dyDescent="0.25">
      <c r="A33" t="s">
        <v>11</v>
      </c>
      <c r="B33" s="4">
        <f t="shared" ref="B33:H33" si="36">10/B6</f>
        <v>11.627906976744185</v>
      </c>
      <c r="C33" s="4">
        <f t="shared" si="36"/>
        <v>11.235955056179774</v>
      </c>
      <c r="D33" s="4">
        <f t="shared" si="36"/>
        <v>11.363636363636363</v>
      </c>
      <c r="E33" s="4">
        <f t="shared" si="36"/>
        <v>11.235955056179774</v>
      </c>
      <c r="F33" s="4">
        <f t="shared" si="36"/>
        <v>11.494252873563218</v>
      </c>
      <c r="G33" s="4">
        <f t="shared" si="36"/>
        <v>11.627906976744185</v>
      </c>
      <c r="H33" s="4">
        <f t="shared" si="36"/>
        <v>11.494252873563218</v>
      </c>
      <c r="I33" s="4">
        <f t="shared" ref="I33:J33" si="37">10/I6</f>
        <v>11.627906976744185</v>
      </c>
      <c r="J33" s="4">
        <f t="shared" si="37"/>
        <v>11.627906976744187</v>
      </c>
    </row>
    <row r="34" spans="1:26" x14ac:dyDescent="0.25">
      <c r="A34" t="s">
        <v>12</v>
      </c>
      <c r="B34" s="4">
        <f t="shared" ref="B34:H34" si="38">10/B7</f>
        <v>11.904761904761905</v>
      </c>
      <c r="C34" s="4">
        <f t="shared" si="38"/>
        <v>11.627906976744185</v>
      </c>
      <c r="D34" s="4">
        <f t="shared" si="38"/>
        <v>11.363636363636363</v>
      </c>
      <c r="E34" s="4">
        <f t="shared" si="38"/>
        <v>11.627906976744185</v>
      </c>
      <c r="F34" s="4">
        <f t="shared" si="38"/>
        <v>11.904761904761905</v>
      </c>
      <c r="G34" s="4">
        <f t="shared" si="38"/>
        <v>11.764705882352942</v>
      </c>
      <c r="H34" s="4">
        <f t="shared" si="38"/>
        <v>11.764705882352942</v>
      </c>
      <c r="I34" s="4">
        <f t="shared" ref="I34:J34" si="39">10/I7</f>
        <v>12.048192771084338</v>
      </c>
      <c r="J34" s="4">
        <f t="shared" si="39"/>
        <v>11.904761904761907</v>
      </c>
      <c r="T34" s="28" t="s">
        <v>27</v>
      </c>
      <c r="U34" s="28"/>
      <c r="V34" s="29" t="s">
        <v>28</v>
      </c>
      <c r="W34" s="29"/>
    </row>
    <row r="35" spans="1:26" x14ac:dyDescent="0.25">
      <c r="A35" t="s">
        <v>13</v>
      </c>
      <c r="B35" s="4">
        <f t="shared" ref="B35:H35" si="40">10/B8</f>
        <v>12.048192771084338</v>
      </c>
      <c r="C35" s="4">
        <f t="shared" si="40"/>
        <v>12.048192771084338</v>
      </c>
      <c r="D35" s="4">
        <f t="shared" si="40"/>
        <v>12.048192771084338</v>
      </c>
      <c r="E35" s="4">
        <f t="shared" si="40"/>
        <v>12.048192771084338</v>
      </c>
      <c r="F35" s="4">
        <f t="shared" si="40"/>
        <v>12.048192771084338</v>
      </c>
      <c r="G35" s="4">
        <f t="shared" si="40"/>
        <v>11.764705882352942</v>
      </c>
      <c r="H35" s="4">
        <f t="shared" si="40"/>
        <v>12.195121951219512</v>
      </c>
      <c r="I35" s="4">
        <f t="shared" ref="I35:J35" si="41">10/I8</f>
        <v>12.195121951219512</v>
      </c>
      <c r="J35" s="4">
        <f t="shared" si="41"/>
        <v>12.195121951219509</v>
      </c>
    </row>
    <row r="36" spans="1:26" x14ac:dyDescent="0.25">
      <c r="A36" t="s">
        <v>14</v>
      </c>
      <c r="B36" s="4">
        <f t="shared" ref="B36:H36" si="42">10/B9</f>
        <v>11.904761904761905</v>
      </c>
      <c r="C36" s="4">
        <f t="shared" si="42"/>
        <v>11.764705882352942</v>
      </c>
      <c r="D36" s="4">
        <f t="shared" si="42"/>
        <v>12.048192771084338</v>
      </c>
      <c r="E36" s="4">
        <f t="shared" si="42"/>
        <v>12.048192771084338</v>
      </c>
      <c r="F36" s="4">
        <f t="shared" si="42"/>
        <v>11.904761904761905</v>
      </c>
      <c r="G36" s="4">
        <f t="shared" si="42"/>
        <v>11.904761904761905</v>
      </c>
      <c r="H36" s="4">
        <f t="shared" si="42"/>
        <v>12.195121951219512</v>
      </c>
      <c r="I36" s="4">
        <f t="shared" ref="I36:J36" si="43">10/I9</f>
        <v>12.345679012345679</v>
      </c>
      <c r="J36" s="4">
        <f t="shared" si="43"/>
        <v>12.195121951219509</v>
      </c>
      <c r="T36" s="7"/>
      <c r="Z36" s="7"/>
    </row>
    <row r="37" spans="1:26" x14ac:dyDescent="0.25">
      <c r="A37" t="s">
        <v>15</v>
      </c>
      <c r="B37" s="4">
        <f t="shared" ref="B37:H37" si="44">10/B10</f>
        <v>11.764705882352942</v>
      </c>
      <c r="C37" s="4">
        <f t="shared" si="44"/>
        <v>11.764705882352942</v>
      </c>
      <c r="D37" s="4">
        <f t="shared" si="44"/>
        <v>11.627906976744185</v>
      </c>
      <c r="E37" s="4">
        <f t="shared" si="44"/>
        <v>11.627906976744185</v>
      </c>
      <c r="F37" s="4">
        <f t="shared" si="44"/>
        <v>11.904761904761905</v>
      </c>
      <c r="G37" s="4">
        <f t="shared" si="44"/>
        <v>11.904761904761905</v>
      </c>
      <c r="H37" s="4">
        <f t="shared" si="44"/>
        <v>12.195121951219512</v>
      </c>
      <c r="I37" s="4">
        <f t="shared" ref="I37:J37" si="45">10/I10</f>
        <v>12.195121951219512</v>
      </c>
      <c r="J37" s="4">
        <f t="shared" si="45"/>
        <v>12.048192771084349</v>
      </c>
    </row>
    <row r="38" spans="1:26" ht="15" customHeight="1" x14ac:dyDescent="0.25">
      <c r="A38" t="s">
        <v>16</v>
      </c>
      <c r="B38" s="4">
        <f t="shared" ref="B38:H38" si="46">10/B11</f>
        <v>11.494252873563218</v>
      </c>
      <c r="C38" s="4">
        <f t="shared" si="46"/>
        <v>11.627906976744185</v>
      </c>
      <c r="D38" s="4">
        <f t="shared" si="46"/>
        <v>11.764705882352942</v>
      </c>
      <c r="E38" s="4">
        <f t="shared" si="46"/>
        <v>11.235955056179774</v>
      </c>
      <c r="F38" s="4">
        <f t="shared" si="46"/>
        <v>11.764705882352942</v>
      </c>
      <c r="G38" s="4">
        <f t="shared" si="46"/>
        <v>11.764705882352942</v>
      </c>
      <c r="H38" s="4">
        <f t="shared" si="46"/>
        <v>12.048192771084338</v>
      </c>
      <c r="I38" s="4">
        <f t="shared" ref="I38:J38" si="47">10/I11</f>
        <v>12.048192771084338</v>
      </c>
      <c r="J38" s="4">
        <f t="shared" si="47"/>
        <v>11.904761904761907</v>
      </c>
    </row>
    <row r="39" spans="1:26" ht="15" customHeight="1" x14ac:dyDescent="0.25">
      <c r="A39" t="s">
        <v>17</v>
      </c>
      <c r="B39" s="4">
        <f t="shared" ref="B39:H39" si="48">10/B12</f>
        <v>11.111111111111111</v>
      </c>
      <c r="C39" s="4">
        <f t="shared" si="48"/>
        <v>11.363636363636363</v>
      </c>
      <c r="D39" s="4">
        <f t="shared" si="48"/>
        <v>11.764705882352942</v>
      </c>
      <c r="E39" s="4">
        <f t="shared" si="48"/>
        <v>10.989010989010989</v>
      </c>
      <c r="F39" s="4">
        <f t="shared" si="48"/>
        <v>11.363636363636363</v>
      </c>
      <c r="G39" s="4">
        <f t="shared" si="48"/>
        <v>11.764705882352942</v>
      </c>
      <c r="H39" s="4">
        <f t="shared" si="48"/>
        <v>11.111111111111111</v>
      </c>
      <c r="I39" s="4">
        <f t="shared" ref="I39:J39" si="49">10/I12</f>
        <v>12.048192771084338</v>
      </c>
      <c r="J39" s="4">
        <f t="shared" si="49"/>
        <v>11.764705882352921</v>
      </c>
    </row>
    <row r="40" spans="1:26" x14ac:dyDescent="0.25">
      <c r="B40" s="4"/>
      <c r="C40" s="4"/>
      <c r="D40" s="4"/>
      <c r="E40" s="4"/>
      <c r="F40" s="4"/>
      <c r="G40" s="4"/>
      <c r="H40" s="4"/>
    </row>
    <row r="41" spans="1:26" x14ac:dyDescent="0.25">
      <c r="A41" s="2" t="s">
        <v>19</v>
      </c>
    </row>
    <row r="42" spans="1:26" ht="15" customHeight="1" x14ac:dyDescent="0.25">
      <c r="A42" s="2"/>
      <c r="B42" s="3" t="s">
        <v>0</v>
      </c>
      <c r="C42" s="3" t="s">
        <v>1</v>
      </c>
      <c r="D42" s="3" t="s">
        <v>2</v>
      </c>
      <c r="E42" s="3" t="s">
        <v>3</v>
      </c>
      <c r="F42" s="3" t="s">
        <v>4</v>
      </c>
      <c r="G42" s="3" t="s">
        <v>5</v>
      </c>
      <c r="H42" s="3" t="s">
        <v>6</v>
      </c>
      <c r="I42" s="3" t="s">
        <v>21</v>
      </c>
      <c r="J42" s="2" t="s">
        <v>22</v>
      </c>
    </row>
    <row r="43" spans="1:26" ht="15" customHeight="1" x14ac:dyDescent="0.25">
      <c r="A43" t="s">
        <v>8</v>
      </c>
      <c r="B43" s="4">
        <f t="shared" ref="B43:H43" si="50">B30/B3</f>
        <v>2.9860551225775627</v>
      </c>
      <c r="C43" s="4">
        <f t="shared" si="50"/>
        <v>2.7994736989445985</v>
      </c>
      <c r="D43" s="4">
        <f t="shared" si="50"/>
        <v>2.8905075731298413</v>
      </c>
      <c r="E43" s="4">
        <f t="shared" si="50"/>
        <v>2.9860551225775627</v>
      </c>
      <c r="F43" s="4">
        <f t="shared" si="50"/>
        <v>2.7994736989445985</v>
      </c>
      <c r="G43" s="4">
        <f t="shared" si="50"/>
        <v>2.7994736989445985</v>
      </c>
      <c r="H43" s="4">
        <f t="shared" si="50"/>
        <v>2.9218407596785974</v>
      </c>
      <c r="I43" s="4">
        <f t="shared" ref="I43:J43" si="51">I30/I3</f>
        <v>2.7994736989445985</v>
      </c>
      <c r="J43" s="4">
        <f t="shared" si="51"/>
        <v>2.7126736111111116</v>
      </c>
    </row>
    <row r="44" spans="1:26" ht="15" customHeight="1" x14ac:dyDescent="0.25">
      <c r="A44" t="s">
        <v>9</v>
      </c>
      <c r="B44" s="4">
        <f t="shared" ref="B44:H52" si="52">(B31-B30)/B4</f>
        <v>3.991253597180457</v>
      </c>
      <c r="C44" s="4">
        <f t="shared" si="52"/>
        <v>3.789522524783246</v>
      </c>
      <c r="D44" s="4">
        <f t="shared" si="52"/>
        <v>4.2062075515108388</v>
      </c>
      <c r="E44" s="4">
        <f t="shared" si="52"/>
        <v>4.5355191256830603</v>
      </c>
      <c r="F44" s="4">
        <f t="shared" si="52"/>
        <v>4.2890607505557066</v>
      </c>
      <c r="G44" s="4">
        <f t="shared" si="52"/>
        <v>4.4244277231589813</v>
      </c>
      <c r="H44" s="4">
        <f t="shared" si="52"/>
        <v>4.3122707482569078</v>
      </c>
      <c r="I44" s="4">
        <f t="shared" ref="I44:J44" si="53">(I31-I30)/I4</f>
        <v>4.8585907171765745</v>
      </c>
      <c r="J44" s="4">
        <f t="shared" si="53"/>
        <v>4.6461948175015486</v>
      </c>
    </row>
    <row r="45" spans="1:26" ht="15" customHeight="1" x14ac:dyDescent="0.25">
      <c r="A45" t="s">
        <v>10</v>
      </c>
      <c r="B45" s="4">
        <f t="shared" si="52"/>
        <v>1.2229070501703172</v>
      </c>
      <c r="C45" s="4">
        <f t="shared" si="52"/>
        <v>1.3750037019330434</v>
      </c>
      <c r="D45" s="4">
        <f t="shared" si="52"/>
        <v>1.2617688622974299</v>
      </c>
      <c r="E45" s="4">
        <f t="shared" si="52"/>
        <v>0.94517958412098324</v>
      </c>
      <c r="F45" s="4">
        <f t="shared" si="52"/>
        <v>1.406893543882769</v>
      </c>
      <c r="G45" s="4">
        <f t="shared" si="52"/>
        <v>1.1583083138737531</v>
      </c>
      <c r="H45" s="4">
        <f t="shared" si="52"/>
        <v>1.3022960663555356</v>
      </c>
      <c r="I45" s="4">
        <f t="shared" ref="I45:J45" si="54">(I32-I31)/I5</f>
        <v>1.1223344556677892</v>
      </c>
      <c r="J45" s="4">
        <f t="shared" si="54"/>
        <v>1.052799041718919</v>
      </c>
    </row>
    <row r="46" spans="1:26" x14ac:dyDescent="0.25">
      <c r="A46" t="s">
        <v>11</v>
      </c>
      <c r="B46" s="4">
        <f t="shared" si="52"/>
        <v>1.0176962845362503</v>
      </c>
      <c r="C46" s="4">
        <f t="shared" si="52"/>
        <v>0.6715249256621898</v>
      </c>
      <c r="D46" s="4">
        <f t="shared" si="52"/>
        <v>0.56144448436938488</v>
      </c>
      <c r="E46" s="4">
        <f t="shared" si="52"/>
        <v>0.41167397616681983</v>
      </c>
      <c r="F46" s="4">
        <f t="shared" si="52"/>
        <v>0.58073779833589501</v>
      </c>
      <c r="G46" s="4">
        <f t="shared" si="52"/>
        <v>0.88179274343358227</v>
      </c>
      <c r="H46" s="4">
        <f t="shared" si="52"/>
        <v>0.58073779833589501</v>
      </c>
      <c r="I46" s="4">
        <f t="shared" ref="I46:J46" si="55">(I33-I32)/I6</f>
        <v>0.60092542515473801</v>
      </c>
      <c r="J46" s="4">
        <f t="shared" si="55"/>
        <v>0.88179274343358438</v>
      </c>
    </row>
    <row r="47" spans="1:26" x14ac:dyDescent="0.25">
      <c r="A47" t="s">
        <v>12</v>
      </c>
      <c r="B47" s="4">
        <f t="shared" si="52"/>
        <v>0.32958920002109493</v>
      </c>
      <c r="C47" s="4">
        <f t="shared" si="52"/>
        <v>0.45575804716791984</v>
      </c>
      <c r="D47" s="4">
        <f t="shared" si="52"/>
        <v>0</v>
      </c>
      <c r="E47" s="4">
        <f t="shared" si="52"/>
        <v>0.45575804716791984</v>
      </c>
      <c r="F47" s="4">
        <f t="shared" si="52"/>
        <v>0.48870122761748502</v>
      </c>
      <c r="G47" s="4">
        <f t="shared" si="52"/>
        <v>0.1609398889514784</v>
      </c>
      <c r="H47" s="4">
        <f t="shared" si="52"/>
        <v>0.31818001034085219</v>
      </c>
      <c r="I47" s="4">
        <f t="shared" ref="I47:J47" si="56">(I34-I33)/I7</f>
        <v>0.50636842691584649</v>
      </c>
      <c r="J47" s="4">
        <f t="shared" si="56"/>
        <v>0.32958920002109493</v>
      </c>
    </row>
    <row r="48" spans="1:26" x14ac:dyDescent="0.25">
      <c r="A48" t="s">
        <v>13</v>
      </c>
      <c r="B48" s="4">
        <f t="shared" si="52"/>
        <v>0.17280827267762994</v>
      </c>
      <c r="C48" s="4">
        <f t="shared" si="52"/>
        <v>0.50636842691584649</v>
      </c>
      <c r="D48" s="4">
        <f t="shared" si="52"/>
        <v>0.82476675596141524</v>
      </c>
      <c r="E48" s="4">
        <f t="shared" si="52"/>
        <v>0.50636842691584649</v>
      </c>
      <c r="F48" s="4">
        <f t="shared" si="52"/>
        <v>0.17280827267762994</v>
      </c>
      <c r="G48" s="4">
        <f t="shared" si="52"/>
        <v>0</v>
      </c>
      <c r="H48" s="4">
        <f t="shared" si="52"/>
        <v>0.52489764495923219</v>
      </c>
      <c r="I48" s="4">
        <f t="shared" ref="I48:J48" si="57">(I35-I34)/I8</f>
        <v>0.17918192699411517</v>
      </c>
      <c r="J48" s="4">
        <f t="shared" si="57"/>
        <v>0.35409761763122177</v>
      </c>
    </row>
    <row r="49" spans="1:10" x14ac:dyDescent="0.25">
      <c r="A49" t="s">
        <v>14</v>
      </c>
      <c r="B49" s="4">
        <f t="shared" si="52"/>
        <v>-0.1707510313362296</v>
      </c>
      <c r="C49" s="4">
        <f t="shared" si="52"/>
        <v>-0.33351398674281874</v>
      </c>
      <c r="D49" s="4">
        <f t="shared" si="52"/>
        <v>0</v>
      </c>
      <c r="E49" s="4">
        <f t="shared" si="52"/>
        <v>0</v>
      </c>
      <c r="F49" s="4">
        <f t="shared" si="52"/>
        <v>-0.1707510313362296</v>
      </c>
      <c r="G49" s="4">
        <f t="shared" si="52"/>
        <v>0.16673336001067035</v>
      </c>
      <c r="H49" s="4">
        <f t="shared" si="52"/>
        <v>0</v>
      </c>
      <c r="I49" s="4">
        <f t="shared" ref="I49:J49" si="58">(I36-I35)/I9</f>
        <v>0.18587291497057579</v>
      </c>
      <c r="J49" s="4">
        <f t="shared" si="58"/>
        <v>0</v>
      </c>
    </row>
    <row r="50" spans="1:10" x14ac:dyDescent="0.25">
      <c r="A50" t="s">
        <v>15</v>
      </c>
      <c r="B50" s="4">
        <f t="shared" si="52"/>
        <v>-0.16477179106936835</v>
      </c>
      <c r="C50" s="4">
        <f t="shared" si="52"/>
        <v>0</v>
      </c>
      <c r="D50" s="4">
        <f t="shared" si="52"/>
        <v>-0.48870441202343323</v>
      </c>
      <c r="E50" s="4">
        <f t="shared" si="52"/>
        <v>-0.48870441202343323</v>
      </c>
      <c r="F50" s="4">
        <f t="shared" si="52"/>
        <v>0</v>
      </c>
      <c r="G50" s="4">
        <f t="shared" si="52"/>
        <v>0</v>
      </c>
      <c r="H50" s="4">
        <f t="shared" si="52"/>
        <v>0</v>
      </c>
      <c r="I50" s="4">
        <f t="shared" ref="I50:J50" si="59">(I37-I36)/I10</f>
        <v>-0.18360617210508098</v>
      </c>
      <c r="J50" s="4">
        <f t="shared" si="59"/>
        <v>-0.17702310859657874</v>
      </c>
    </row>
    <row r="51" spans="1:10" x14ac:dyDescent="0.25">
      <c r="A51" t="s">
        <v>16</v>
      </c>
      <c r="B51" s="4">
        <f t="shared" si="52"/>
        <v>-0.31086552734451073</v>
      </c>
      <c r="C51" s="4">
        <f t="shared" si="52"/>
        <v>-0.15906849489390307</v>
      </c>
      <c r="D51" s="4">
        <f t="shared" si="52"/>
        <v>0.1609398889514784</v>
      </c>
      <c r="E51" s="4">
        <f t="shared" si="52"/>
        <v>-0.44039541636450685</v>
      </c>
      <c r="F51" s="4">
        <f t="shared" si="52"/>
        <v>-0.16477179106936835</v>
      </c>
      <c r="G51" s="4">
        <f t="shared" si="52"/>
        <v>-0.16477179106936835</v>
      </c>
      <c r="H51" s="4">
        <f t="shared" si="52"/>
        <v>-0.1770231085965957</v>
      </c>
      <c r="I51" s="4">
        <f t="shared" ref="I51:J51" si="60">(I38-I37)/I11</f>
        <v>-0.1770231085965957</v>
      </c>
      <c r="J51" s="4">
        <f t="shared" si="60"/>
        <v>-0.17075103133624017</v>
      </c>
    </row>
    <row r="52" spans="1:10" x14ac:dyDescent="0.25">
      <c r="A52" t="s">
        <v>17</v>
      </c>
      <c r="B52" s="4">
        <f t="shared" si="52"/>
        <v>-0.42571306939122994</v>
      </c>
      <c r="C52" s="4">
        <f t="shared" si="52"/>
        <v>-0.30030751489525237</v>
      </c>
      <c r="D52" s="4">
        <f t="shared" si="52"/>
        <v>0</v>
      </c>
      <c r="E52" s="4">
        <f t="shared" si="52"/>
        <v>-0.27136710677888487</v>
      </c>
      <c r="F52" s="4">
        <f t="shared" si="52"/>
        <v>-0.45576081672338487</v>
      </c>
      <c r="G52" s="4">
        <f t="shared" si="52"/>
        <v>0</v>
      </c>
      <c r="H52" s="4">
        <f t="shared" si="52"/>
        <v>-1.0412018444146969</v>
      </c>
      <c r="I52" s="4">
        <f t="shared" ref="I52:J52" si="61">(I39-I38)/I12</f>
        <v>0</v>
      </c>
      <c r="J52" s="4">
        <f t="shared" si="61"/>
        <v>-0.16477179106939524</v>
      </c>
    </row>
  </sheetData>
  <mergeCells count="72">
    <mergeCell ref="Z21:AA22"/>
    <mergeCell ref="Z23:AA24"/>
    <mergeCell ref="Z25:AA26"/>
    <mergeCell ref="Z27:AA28"/>
    <mergeCell ref="Z29:AA30"/>
    <mergeCell ref="Z31:AA32"/>
    <mergeCell ref="T34:U34"/>
    <mergeCell ref="V34:W34"/>
    <mergeCell ref="Z1:AA2"/>
    <mergeCell ref="Z3:AA4"/>
    <mergeCell ref="Z5:AA6"/>
    <mergeCell ref="Z7:AA8"/>
    <mergeCell ref="Z9:AA10"/>
    <mergeCell ref="Z11:AA12"/>
    <mergeCell ref="Z13:AA14"/>
    <mergeCell ref="Z19:AA20"/>
    <mergeCell ref="X23:Y24"/>
    <mergeCell ref="T16:U16"/>
    <mergeCell ref="V16:W16"/>
    <mergeCell ref="T19:U20"/>
    <mergeCell ref="V19:W20"/>
    <mergeCell ref="S29:S30"/>
    <mergeCell ref="T29:U30"/>
    <mergeCell ref="V29:W30"/>
    <mergeCell ref="X29:Y30"/>
    <mergeCell ref="S31:S32"/>
    <mergeCell ref="T31:U32"/>
    <mergeCell ref="V31:W32"/>
    <mergeCell ref="X31:Y32"/>
    <mergeCell ref="S25:S26"/>
    <mergeCell ref="T25:U26"/>
    <mergeCell ref="V25:W26"/>
    <mergeCell ref="X25:Y26"/>
    <mergeCell ref="S27:S28"/>
    <mergeCell ref="T27:U28"/>
    <mergeCell ref="V27:W28"/>
    <mergeCell ref="X27:Y28"/>
    <mergeCell ref="X19:Y20"/>
    <mergeCell ref="S21:S22"/>
    <mergeCell ref="T21:U22"/>
    <mergeCell ref="V21:W22"/>
    <mergeCell ref="X21:Y22"/>
    <mergeCell ref="V7:W8"/>
    <mergeCell ref="X7:Y8"/>
    <mergeCell ref="S9:S10"/>
    <mergeCell ref="T9:U10"/>
    <mergeCell ref="S13:S14"/>
    <mergeCell ref="V9:W10"/>
    <mergeCell ref="X9:Y10"/>
    <mergeCell ref="V11:W12"/>
    <mergeCell ref="X11:Y12"/>
    <mergeCell ref="T13:U14"/>
    <mergeCell ref="V13:W14"/>
    <mergeCell ref="X13:Y14"/>
    <mergeCell ref="S11:S12"/>
    <mergeCell ref="T11:U12"/>
    <mergeCell ref="S23:S24"/>
    <mergeCell ref="T23:U24"/>
    <mergeCell ref="V23:W24"/>
    <mergeCell ref="X3:Y4"/>
    <mergeCell ref="X1:Y2"/>
    <mergeCell ref="S5:S6"/>
    <mergeCell ref="T5:U6"/>
    <mergeCell ref="V5:W6"/>
    <mergeCell ref="X5:Y6"/>
    <mergeCell ref="S3:S4"/>
    <mergeCell ref="T3:U4"/>
    <mergeCell ref="V3:W4"/>
    <mergeCell ref="T1:U2"/>
    <mergeCell ref="V1:W2"/>
    <mergeCell ref="S7:S8"/>
    <mergeCell ref="T7:U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Sheet1</vt:lpstr>
      <vt:lpstr>Splits</vt:lpstr>
      <vt:lpstr>Time</vt:lpstr>
      <vt:lpstr>Velocity</vt:lpstr>
      <vt:lpstr>Acceleration</vt:lpstr>
      <vt:lpstr>Bolt and Tyson</vt:lpstr>
    </vt:vector>
  </TitlesOfParts>
  <Company>BYU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Hunter</dc:creator>
  <cp:lastModifiedBy>Iain Hunter</cp:lastModifiedBy>
  <dcterms:created xsi:type="dcterms:W3CDTF">2008-09-15T13:33:31Z</dcterms:created>
  <dcterms:modified xsi:type="dcterms:W3CDTF">2014-09-11T22:31:28Z</dcterms:modified>
</cp:coreProperties>
</file>